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115" windowHeight="8445" firstSheet="14" activeTab="19"/>
  </bookViews>
  <sheets>
    <sheet name="1-Datenbank" sheetId="1" r:id="rId1"/>
    <sheet name="2-Funktionen" sheetId="2" r:id="rId2"/>
    <sheet name="3-Abschreibg.-ueb" sheetId="3" r:id="rId3"/>
    <sheet name="4-Abschreibg.-loes" sheetId="4" r:id="rId4"/>
    <sheet name="5-Text in Spalten" sheetId="5" r:id="rId5"/>
    <sheet name="6-Verketten_1" sheetId="6" r:id="rId6"/>
    <sheet name="7-Verketten_2" sheetId="7" r:id="rId7"/>
    <sheet name="8-Namen-1" sheetId="8" r:id="rId8"/>
    <sheet name="9-Namen-2" sheetId="9" r:id="rId9"/>
    <sheet name="10-Runden" sheetId="10" r:id="rId10"/>
    <sheet name="16-Diagramm-ueb" sheetId="11" r:id="rId11"/>
    <sheet name="17-Statistik-ueb" sheetId="12" r:id="rId12"/>
    <sheet name="18-Statistik-loes" sheetId="13" r:id="rId13"/>
    <sheet name="19-Bed. Form." sheetId="14" r:id="rId14"/>
    <sheet name="20-Wenn-ueb" sheetId="15" r:id="rId15"/>
    <sheet name="21-Wenn-loes" sheetId="16" r:id="rId16"/>
    <sheet name="22-Arbeitszeit-ueb" sheetId="17" r:id="rId17"/>
    <sheet name="22-Arbeitszeit-loes" sheetId="18" r:id="rId18"/>
    <sheet name="23-Suchen-Ueb" sheetId="19" r:id="rId19"/>
    <sheet name="24-Suchen-Loes" sheetId="20" r:id="rId20"/>
    <sheet name="25-Verweis-ueb" sheetId="21" r:id="rId21"/>
    <sheet name="26-Verweis-loes" sheetId="22" r:id="rId22"/>
    <sheet name="27-S-Verweis-ueb" sheetId="23" r:id="rId23"/>
    <sheet name="28-S-Verweis-loes" sheetId="24" r:id="rId24"/>
    <sheet name="29-gesch.Zellen" sheetId="25" r:id="rId25"/>
    <sheet name="30-Rg--Formular-Übg" sheetId="26" r:id="rId26"/>
    <sheet name="31-Rg-Lösung" sheetId="27" r:id="rId27"/>
    <sheet name="32-Zeitfunktion" sheetId="28" r:id="rId28"/>
    <sheet name="Tabelle1" sheetId="29" r:id="rId29"/>
  </sheets>
  <externalReferences>
    <externalReference r:id="rId32"/>
  </externalReferences>
  <definedNames>
    <definedName name="Ausgaben">'8-Namen-1'!$B$27</definedName>
    <definedName name="_xlnm.Print_Area" localSheetId="1">'2-Funktionen'!$A$1:$E$46</definedName>
    <definedName name="Einnahmen">'8-Namen-1'!$B$26</definedName>
    <definedName name="Fixkosten">'8-Namen-1'!$B$10</definedName>
    <definedName name="Gesamtumsatz">'8-Namen-1'!$B$9</definedName>
    <definedName name="Gewinn">'8-Namen-1'!$B$39</definedName>
    <definedName name="hours">'24-Suchen-Loes'!$B$5:$C$114</definedName>
    <definedName name="MwSt">'8-Namen-1'!$B$36</definedName>
    <definedName name="Noten">'[1]22-Zensur-Übg'!$L$1:$M$7</definedName>
    <definedName name="OLE_LINK1" localSheetId="1">'2-Funktionen'!$B$18</definedName>
    <definedName name="Stunden">'23-Suchen-Ueb'!$B$5:$C$114</definedName>
    <definedName name="CRITERIA" localSheetId="0">'1-Datenbank'!#REF!</definedName>
    <definedName name="Summe">'8-Namen-1'!$B$7</definedName>
    <definedName name="Zeit">'22-Arbeitszeit-loes'!$F$3</definedName>
    <definedName name="EXTRACT" localSheetId="0">'1-Datenbank'!#REF!</definedName>
  </definedNames>
  <calcPr fullCalcOnLoad="1"/>
</workbook>
</file>

<file path=xl/comments18.xml><?xml version="1.0" encoding="utf-8"?>
<comments xmlns="http://schemas.openxmlformats.org/spreadsheetml/2006/main">
  <authors>
    <author>HelMol</author>
  </authors>
  <commentList>
    <comment ref="F11" authorId="0">
      <text>
        <r>
          <rPr>
            <b/>
            <sz val="8"/>
            <rFont val="Tahoma"/>
            <family val="2"/>
          </rPr>
          <t>HelMol:</t>
        </r>
        <r>
          <rPr>
            <sz val="8"/>
            <rFont val="Tahoma"/>
            <family val="2"/>
          </rPr>
          <t xml:space="preserve">
Kindergeburtstag</t>
        </r>
      </text>
    </comment>
    <comment ref="G12" authorId="0">
      <text>
        <r>
          <rPr>
            <b/>
            <sz val="8"/>
            <rFont val="Tahoma"/>
            <family val="2"/>
          </rPr>
          <t>HelMol:</t>
        </r>
        <r>
          <rPr>
            <sz val="8"/>
            <rFont val="Tahoma"/>
            <family val="2"/>
          </rPr>
          <t xml:space="preserve">
Rauchen aufgegeben
</t>
        </r>
      </text>
    </comment>
    <comment ref="H12" authorId="0">
      <text>
        <r>
          <rPr>
            <b/>
            <sz val="8"/>
            <rFont val="Tahoma"/>
            <family val="2"/>
          </rPr>
          <t>HelMol:</t>
        </r>
        <r>
          <rPr>
            <sz val="8"/>
            <rFont val="Tahoma"/>
            <family val="2"/>
          </rPr>
          <t xml:space="preserve">
Rückfall!!!</t>
        </r>
      </text>
    </comment>
    <comment ref="J12" authorId="0">
      <text>
        <r>
          <rPr>
            <b/>
            <sz val="8"/>
            <rFont val="Tahoma"/>
            <family val="2"/>
          </rPr>
          <t>HelMol:</t>
        </r>
        <r>
          <rPr>
            <sz val="8"/>
            <rFont val="Tahoma"/>
            <family val="2"/>
          </rPr>
          <t xml:space="preserve">
Strandurlaub! Beim Baden nicht geraucht!</t>
        </r>
      </text>
    </comment>
    <comment ref="M15" authorId="0">
      <text>
        <r>
          <rPr>
            <b/>
            <sz val="8"/>
            <rFont val="Tahoma"/>
            <family val="2"/>
          </rPr>
          <t>HelMol:</t>
        </r>
        <r>
          <rPr>
            <sz val="8"/>
            <rFont val="Tahoma"/>
            <family val="2"/>
          </rPr>
          <t xml:space="preserve">
neue Reifen
</t>
        </r>
      </text>
    </comment>
    <comment ref="I26" authorId="0">
      <text>
        <r>
          <rPr>
            <b/>
            <sz val="8"/>
            <rFont val="Tahoma"/>
            <family val="2"/>
          </rPr>
          <t>HelMol:</t>
        </r>
        <r>
          <rPr>
            <sz val="8"/>
            <rFont val="Tahoma"/>
            <family val="2"/>
          </rPr>
          <t xml:space="preserve">
Familienfeier</t>
        </r>
      </text>
    </comment>
  </commentList>
</comments>
</file>

<file path=xl/sharedStrings.xml><?xml version="1.0" encoding="utf-8"?>
<sst xmlns="http://schemas.openxmlformats.org/spreadsheetml/2006/main" count="1080" uniqueCount="646">
  <si>
    <t>Haushaltsplan der Familie Hombach</t>
  </si>
  <si>
    <t>Ausgaben</t>
  </si>
  <si>
    <t>Januar</t>
  </si>
  <si>
    <t>Februar</t>
  </si>
  <si>
    <t xml:space="preserve">März </t>
  </si>
  <si>
    <t>April</t>
  </si>
  <si>
    <t>Mai</t>
  </si>
  <si>
    <t>Juni</t>
  </si>
  <si>
    <t>Juli</t>
  </si>
  <si>
    <t>August</t>
  </si>
  <si>
    <t>September</t>
  </si>
  <si>
    <t>Oktober</t>
  </si>
  <si>
    <t>November</t>
  </si>
  <si>
    <t>Dezember</t>
  </si>
  <si>
    <t>Miete</t>
  </si>
  <si>
    <t>Nebenkosten</t>
  </si>
  <si>
    <t>Sonderzahlung</t>
  </si>
  <si>
    <t>Lebensmittel</t>
  </si>
  <si>
    <t>Metzger</t>
  </si>
  <si>
    <t>Bäcker</t>
  </si>
  <si>
    <t>Obst</t>
  </si>
  <si>
    <t>alkohol. Getränke</t>
  </si>
  <si>
    <t>sonstige Getränke</t>
  </si>
  <si>
    <t>Zigaretten</t>
  </si>
  <si>
    <t>Kleidung</t>
  </si>
  <si>
    <t>Freizeit</t>
  </si>
  <si>
    <t>Auto</t>
  </si>
  <si>
    <t>Bus/Kinder</t>
  </si>
  <si>
    <t>Kindergarten</t>
  </si>
  <si>
    <t>Babysitter</t>
  </si>
  <si>
    <t>Geschenke</t>
  </si>
  <si>
    <t>Sportverein</t>
  </si>
  <si>
    <t>Zeitung etc.</t>
  </si>
  <si>
    <t>Weiterbildung</t>
  </si>
  <si>
    <t>Versicherungen</t>
  </si>
  <si>
    <t>Telefon</t>
  </si>
  <si>
    <t>Urlaub</t>
  </si>
  <si>
    <t>Sonstiges</t>
  </si>
  <si>
    <t>Gesamtausgaben</t>
  </si>
  <si>
    <t>Einnahmen</t>
  </si>
  <si>
    <t>Gehalt</t>
  </si>
  <si>
    <t>Provision</t>
  </si>
  <si>
    <t>von Oma</t>
  </si>
  <si>
    <t>Mieteinnahmen</t>
  </si>
  <si>
    <t>Gesamteinnahmen</t>
  </si>
  <si>
    <t>Überschuß/Defizit</t>
  </si>
  <si>
    <t>Jan</t>
  </si>
  <si>
    <t>Feb</t>
  </si>
  <si>
    <t>Preis</t>
  </si>
  <si>
    <t>Umsatz</t>
  </si>
  <si>
    <t>Vorgehensweise:</t>
  </si>
  <si>
    <t>Menge</t>
  </si>
  <si>
    <t xml:space="preserve">Geschützte Zellen </t>
  </si>
  <si>
    <t xml:space="preserve">
darf der Multiplikator im Bereich B4:B8 geändert werden. Die Werte
in den Zellen A4:A8 sollen dagegen unverändert bleiben.</t>
  </si>
  <si>
    <t>Mitunter ist es erforderlich, dass Zellinhalte vor versehentlichen oder auch beab-</t>
  </si>
  <si>
    <t>sichtigten Änderungen geschützt werden. Im Beispiel darf der Multiplikator im</t>
  </si>
  <si>
    <r>
      <t xml:space="preserve">Bereich </t>
    </r>
    <r>
      <rPr>
        <b/>
        <sz val="9"/>
        <rFont val="Verdana"/>
        <family val="2"/>
      </rPr>
      <t>C9:C13</t>
    </r>
    <r>
      <rPr>
        <sz val="9"/>
        <rFont val="Verdana"/>
        <family val="2"/>
      </rPr>
      <t xml:space="preserve"> geändert werden. Die Werte in den Zellen </t>
    </r>
    <r>
      <rPr>
        <b/>
        <sz val="9"/>
        <rFont val="Verdana"/>
        <family val="2"/>
      </rPr>
      <t xml:space="preserve">B9:B13 </t>
    </r>
    <r>
      <rPr>
        <sz val="9"/>
        <rFont val="Verdana"/>
        <family val="2"/>
      </rPr>
      <t>sollen</t>
    </r>
  </si>
  <si>
    <t>dagegen unverändert bleiben.</t>
  </si>
  <si>
    <t>Multiplikation</t>
  </si>
  <si>
    <r>
      <t>§</t>
    </r>
    <r>
      <rPr>
        <sz val="10"/>
        <color indexed="10"/>
        <rFont val="Times New Roman"/>
        <family val="1"/>
      </rPr>
      <t xml:space="preserve">         </t>
    </r>
    <r>
      <rPr>
        <sz val="10"/>
        <rFont val="Verdana"/>
        <family val="2"/>
      </rPr>
      <t>Tabelle fertigstellen</t>
    </r>
  </si>
  <si>
    <r>
      <t>§</t>
    </r>
    <r>
      <rPr>
        <sz val="10"/>
        <color indexed="10"/>
        <rFont val="Times New Roman"/>
        <family val="1"/>
      </rPr>
      <t xml:space="preserve">         </t>
    </r>
    <r>
      <rPr>
        <sz val="10"/>
        <rFont val="Verdana"/>
        <family val="2"/>
      </rPr>
      <t>alle Zahlen, die bearbeitet werden dürfen, markieren</t>
    </r>
  </si>
  <si>
    <r>
      <t>§</t>
    </r>
    <r>
      <rPr>
        <sz val="10"/>
        <color indexed="10"/>
        <rFont val="Times New Roman"/>
        <family val="1"/>
      </rPr>
      <t xml:space="preserve">         </t>
    </r>
    <r>
      <rPr>
        <sz val="10"/>
        <rFont val="Verdana"/>
        <family val="2"/>
      </rPr>
      <t>Gesperrt deaktivieren, OK</t>
    </r>
  </si>
  <si>
    <r>
      <t>§</t>
    </r>
    <r>
      <rPr>
        <sz val="10"/>
        <color indexed="10"/>
        <rFont val="Times New Roman"/>
        <family val="1"/>
      </rPr>
      <t xml:space="preserve">         </t>
    </r>
    <r>
      <rPr>
        <sz val="10"/>
        <rFont val="Verdana"/>
        <family val="2"/>
      </rPr>
      <t>Festlegen, dass das Arbeitsblatt geschützt werden soll</t>
    </r>
  </si>
  <si>
    <t>Ergebnis:</t>
  </si>
  <si>
    <r>
      <t>§</t>
    </r>
    <r>
      <rPr>
        <sz val="7"/>
        <color indexed="10"/>
        <rFont val="Times New Roman"/>
        <family val="1"/>
      </rPr>
      <t xml:space="preserve">         </t>
    </r>
    <r>
      <rPr>
        <sz val="9"/>
        <rFont val="Verdana"/>
        <family val="2"/>
      </rPr>
      <t xml:space="preserve">Die Multiplikatoren können geändert werden, die Werte </t>
    </r>
  </si>
  <si>
    <r>
      <t xml:space="preserve">      in den Zellen </t>
    </r>
    <r>
      <rPr>
        <b/>
        <sz val="10"/>
        <rFont val="Verdana"/>
        <family val="2"/>
      </rPr>
      <t>B9:B13</t>
    </r>
    <r>
      <rPr>
        <sz val="10"/>
        <rFont val="Verdana"/>
        <family val="2"/>
      </rPr>
      <t xml:space="preserve"> dagegen nicht.</t>
    </r>
  </si>
  <si>
    <t>Schutz aufheben:</t>
  </si>
  <si>
    <t xml:space="preserve">               der markierten Zellen rückgängig gemacht.</t>
  </si>
  <si>
    <t>Hinz &amp; Kunz GmbH - Taunusallee 12 - 65719 Hofheim</t>
  </si>
  <si>
    <t xml:space="preserve">Rechnung Nr. </t>
  </si>
  <si>
    <t>Datum:</t>
  </si>
  <si>
    <t>Art.-Nr.</t>
  </si>
  <si>
    <t>Anzahl</t>
  </si>
  <si>
    <t>Bezeichnung</t>
  </si>
  <si>
    <t>Stückpreis
in €</t>
  </si>
  <si>
    <t>Gesamtpreis
in €</t>
  </si>
  <si>
    <t>Summe</t>
  </si>
  <si>
    <t>Endbetrag in €</t>
  </si>
  <si>
    <t>Umsätze in €</t>
  </si>
  <si>
    <t>März</t>
  </si>
  <si>
    <t>Frankfurt</t>
  </si>
  <si>
    <t>Offenbach</t>
  </si>
  <si>
    <t>Mainz</t>
  </si>
  <si>
    <t>Darmstadt</t>
  </si>
  <si>
    <t>Wiesbaden</t>
  </si>
  <si>
    <t>Umsatz im 1. Quartal:</t>
  </si>
  <si>
    <t>Aufgaben:</t>
  </si>
  <si>
    <t>1. Allgemeine Übungen</t>
  </si>
  <si>
    <t>2. Liniendiagramm der einzelnen Umsätze</t>
  </si>
  <si>
    <t>3. Kreisdiagramm für Anteil der Filialen in Prozent</t>
  </si>
  <si>
    <t>4. Druck vorbereiten</t>
  </si>
  <si>
    <t xml:space="preserve">    a) Umsätze der einzelnen Monate und des Quartals ermitteln</t>
  </si>
  <si>
    <t xml:space="preserve">    b) Umsatz der einzelnen Filialen ermitteln</t>
  </si>
  <si>
    <t xml:space="preserve">    c) pozentualer Anteil einzelnen Filialen ermitteln</t>
  </si>
  <si>
    <t xml:space="preserve">    d) alle Zahlen ohne Währung aber mit zwei Dezimalstellen und Tausendertrennpunkt</t>
  </si>
  <si>
    <t xml:space="preserve">    e) Gitternetzlinien deaktivieren</t>
  </si>
  <si>
    <t xml:space="preserve">    f) graue Rahmennlinien nur um die Tabelle</t>
  </si>
  <si>
    <t xml:space="preserve">    g) Überschrift soll über alle Spalten zentriert sein</t>
  </si>
  <si>
    <t xml:space="preserve">    d) Rubrikenachse markieren, Achse formatieren, Skalierung wählen</t>
  </si>
  <si>
    <t xml:space="preserve">    a) Keine Legende im Kreisdiagramm</t>
  </si>
  <si>
    <t xml:space="preserve">    a) Tabelle und beide Diagramme untereinander auf einer Seite ausrichten</t>
  </si>
  <si>
    <t xml:space="preserve">    b) Kopf- und Fußzeilentext schreiben</t>
  </si>
  <si>
    <t xml:space="preserve">    c) eine Seite ausdrucken</t>
  </si>
  <si>
    <t>Gesamt</t>
  </si>
  <si>
    <t>Prozent</t>
  </si>
  <si>
    <t>Text in Spalten</t>
  </si>
  <si>
    <t>Funktion Verketten</t>
  </si>
  <si>
    <t>Name</t>
  </si>
  <si>
    <t>Vorname</t>
  </si>
  <si>
    <t>Wohnort</t>
  </si>
  <si>
    <t>Reiseziel</t>
  </si>
  <si>
    <t>Pr.p.Woche</t>
  </si>
  <si>
    <t>Wochen</t>
  </si>
  <si>
    <t>Bu-Datum</t>
  </si>
  <si>
    <t>Mayer</t>
  </si>
  <si>
    <t>Beate</t>
  </si>
  <si>
    <t>Amsterdam</t>
  </si>
  <si>
    <t>Hansen</t>
  </si>
  <si>
    <t>Lisa</t>
  </si>
  <si>
    <t>Rüsselsheim</t>
  </si>
  <si>
    <t>Albrecht</t>
  </si>
  <si>
    <t>Martin</t>
  </si>
  <si>
    <t>Bahamas</t>
  </si>
  <si>
    <t>Rößner</t>
  </si>
  <si>
    <t>Hans</t>
  </si>
  <si>
    <t>Meier</t>
  </si>
  <si>
    <t>Fritz</t>
  </si>
  <si>
    <t>London</t>
  </si>
  <si>
    <t>Maurer</t>
  </si>
  <si>
    <t>Erich</t>
  </si>
  <si>
    <t>Hofheim</t>
  </si>
  <si>
    <t>Weimer</t>
  </si>
  <si>
    <t>Maria</t>
  </si>
  <si>
    <t>Schmitt</t>
  </si>
  <si>
    <t>Marion</t>
  </si>
  <si>
    <t>Moskau</t>
  </si>
  <si>
    <t>Weber</t>
  </si>
  <si>
    <t>Franz</t>
  </si>
  <si>
    <t>Lustig</t>
  </si>
  <si>
    <t>Eberhard</t>
  </si>
  <si>
    <t>Hanau</t>
  </si>
  <si>
    <t>New York</t>
  </si>
  <si>
    <t>Schmidt</t>
  </si>
  <si>
    <t>Peter</t>
  </si>
  <si>
    <t>Berger</t>
  </si>
  <si>
    <t>Bernhard</t>
  </si>
  <si>
    <t>Schmitz</t>
  </si>
  <si>
    <t>Jürgen</t>
  </si>
  <si>
    <t>Paris</t>
  </si>
  <si>
    <t>Steiger</t>
  </si>
  <si>
    <t>Jean</t>
  </si>
  <si>
    <t>Adam</t>
  </si>
  <si>
    <t>Else</t>
  </si>
  <si>
    <t>Maier</t>
  </si>
  <si>
    <t>Monika</t>
  </si>
  <si>
    <t>Volker</t>
  </si>
  <si>
    <t>Erika</t>
  </si>
  <si>
    <t>Lutz</t>
  </si>
  <si>
    <t>Frank</t>
  </si>
  <si>
    <t>Langen</t>
  </si>
  <si>
    <t>Meierberg</t>
  </si>
  <si>
    <t>Egon</t>
  </si>
  <si>
    <t>Herbert</t>
  </si>
  <si>
    <t>Stockholm</t>
  </si>
  <si>
    <t>Bad Soden</t>
  </si>
  <si>
    <t>Oslo</t>
  </si>
  <si>
    <t>Kelkheim</t>
  </si>
  <si>
    <t>Heini</t>
  </si>
  <si>
    <t>Eppstein</t>
  </si>
  <si>
    <t>Toronto</t>
  </si>
  <si>
    <t>Ursula</t>
  </si>
  <si>
    <t>Ingrid</t>
  </si>
  <si>
    <t>Adelheid</t>
  </si>
  <si>
    <t>Gudrun</t>
  </si>
  <si>
    <t>Günther</t>
  </si>
  <si>
    <t>Wagner</t>
  </si>
  <si>
    <t>Heinz</t>
  </si>
  <si>
    <t>Malediven</t>
  </si>
  <si>
    <t>Hamann</t>
  </si>
  <si>
    <t>Gottfried</t>
  </si>
  <si>
    <t>Luise</t>
  </si>
  <si>
    <t>Becker</t>
  </si>
  <si>
    <t>Sigrid</t>
  </si>
  <si>
    <t>Ludwig</t>
  </si>
  <si>
    <t>Wagener</t>
  </si>
  <si>
    <t>Manfred</t>
  </si>
  <si>
    <t>Kriftel</t>
  </si>
  <si>
    <t>Wegener</t>
  </si>
  <si>
    <t>Siegfried</t>
  </si>
  <si>
    <t>Schwalbach</t>
  </si>
  <si>
    <t>Judith</t>
  </si>
  <si>
    <t>Kairo</t>
  </si>
  <si>
    <t>Staiger</t>
  </si>
  <si>
    <t>Hochheim</t>
  </si>
  <si>
    <t>Werner</t>
  </si>
  <si>
    <t>Namen</t>
  </si>
  <si>
    <t>Übung für Statistik</t>
  </si>
  <si>
    <t>Ihre Aufgaben:</t>
  </si>
  <si>
    <t>1.</t>
  </si>
  <si>
    <t>Erstellen Sie anhand der Zettel eine sinnvolle Excel-Tabelle!</t>
  </si>
  <si>
    <t>2.</t>
  </si>
  <si>
    <t>Ermitteln Sie mittels einer Funktion den Verkäufer mit dem höchsten Umsatz!</t>
  </si>
  <si>
    <t>3.</t>
  </si>
  <si>
    <t>Ermitteln Sie mittels einer Funktion den Verkäufer mit dem geringsten Umsatz!</t>
  </si>
  <si>
    <t>4.</t>
  </si>
  <si>
    <t>Ermitteln Sie mittels einer Funktion den Artikel mit dem höchsten Umsatz!</t>
  </si>
  <si>
    <t>5.</t>
  </si>
  <si>
    <t>Ermitteln Sie mittels einer Funktion den Artikel mit dem niedrigsten Umsatz!</t>
  </si>
  <si>
    <t>6.</t>
  </si>
  <si>
    <t>Erstellen Sie ein einfaches Säulendiagramm der ganzen Tabelle!</t>
  </si>
  <si>
    <t>7.</t>
  </si>
  <si>
    <t>Die Vertreternamen sollen in der Rubrikenachse stehen.</t>
  </si>
  <si>
    <t>8.</t>
  </si>
  <si>
    <t>9.</t>
  </si>
  <si>
    <t xml:space="preserve">Drucken Sie die Tabelle mit Angaben in Kopf- und Fußzeile sowie beider Diagramme auf einer Seite aus! </t>
  </si>
  <si>
    <t>Holger:</t>
  </si>
  <si>
    <t>Thomas:</t>
  </si>
  <si>
    <t>Umsatz in €</t>
  </si>
  <si>
    <t>Art. 1</t>
  </si>
  <si>
    <t>Art. 2</t>
  </si>
  <si>
    <t>Art. 3</t>
  </si>
  <si>
    <t>Art. 4</t>
  </si>
  <si>
    <t>Art. 5</t>
  </si>
  <si>
    <t>Art. 6</t>
  </si>
  <si>
    <t>Peter:</t>
  </si>
  <si>
    <t>Frank:</t>
  </si>
  <si>
    <t>Holger</t>
  </si>
  <si>
    <t>Thomas</t>
  </si>
  <si>
    <t>Messeumsätze in €</t>
  </si>
  <si>
    <t>Höhe des Gesamtumsatzes</t>
  </si>
  <si>
    <r>
      <t xml:space="preserve">Artikel mit höchstem Umsatz </t>
    </r>
    <r>
      <rPr>
        <b/>
        <sz val="10"/>
        <rFont val="Verdana"/>
        <family val="2"/>
      </rPr>
      <t>(Artikel 5)</t>
    </r>
  </si>
  <si>
    <r>
      <t xml:space="preserve">Verkäufer mit niedrigstem Umsatz </t>
    </r>
    <r>
      <rPr>
        <b/>
        <sz val="10"/>
        <rFont val="Verdana"/>
        <family val="2"/>
      </rPr>
      <t>(Peter)</t>
    </r>
  </si>
  <si>
    <r>
      <t xml:space="preserve">Verkäufer mit höchstem Umsatz </t>
    </r>
    <r>
      <rPr>
        <b/>
        <sz val="10"/>
        <rFont val="Verdana"/>
        <family val="2"/>
      </rPr>
      <t>(Thomas)</t>
    </r>
  </si>
  <si>
    <r>
      <t xml:space="preserve">Artikel mit niedrigstem Umsatz </t>
    </r>
    <r>
      <rPr>
        <b/>
        <sz val="10"/>
        <rFont val="Verdana"/>
        <family val="2"/>
      </rPr>
      <t>(Artikel 3)</t>
    </r>
  </si>
  <si>
    <t>Lineare Abschreibung</t>
  </si>
  <si>
    <t>Geometrisch-degressive Abschreibung 30 %</t>
  </si>
  <si>
    <t>Jahr</t>
  </si>
  <si>
    <t>Buchwert neu</t>
  </si>
  <si>
    <t>Abschreibung</t>
  </si>
  <si>
    <t>Buchwert alt</t>
  </si>
  <si>
    <t>Zeitfunktionen</t>
  </si>
  <si>
    <t>Zusammenfassen von Zeiten</t>
  </si>
  <si>
    <t>Stunden</t>
  </si>
  <si>
    <t>Anfangszeit</t>
  </si>
  <si>
    <t>Endzeit</t>
  </si>
  <si>
    <t>Zeitdifferenz</t>
  </si>
  <si>
    <t>Minuten</t>
  </si>
  <si>
    <t>Sekunden</t>
  </si>
  <si>
    <t>Zusammenfassen einer Zeitspanne größer 24h</t>
  </si>
  <si>
    <t>Tage</t>
  </si>
  <si>
    <t>Gesamtzeit (als Dezimalzahl):</t>
  </si>
  <si>
    <t>Gesamtzeit ([h]:mm:ss):</t>
  </si>
  <si>
    <t>Umwandeln eines Wertes im Zeitformat in ein Dezimalformat</t>
  </si>
  <si>
    <t xml:space="preserve">Umwandeln eines Wertes im Dezimalformat in ein Zeitformat </t>
  </si>
  <si>
    <t>Um Verwechslungen vorzubeugen, ist es bei bestimmten Berechnungen</t>
  </si>
  <si>
    <t>empfehlenswert, eine Zelle, in der sich eine Formel befindet, mit einem</t>
  </si>
  <si>
    <t>Namen zu versehen. Dazu gibt es verschiedene Möglichkeiten.</t>
  </si>
  <si>
    <r>
      <t>Alternativ</t>
    </r>
    <r>
      <rPr>
        <sz val="10"/>
        <rFont val="Verdana"/>
        <family val="2"/>
      </rPr>
      <t xml:space="preserve"> kann man den Namen über die Tastatur eingeben.</t>
    </r>
  </si>
  <si>
    <t>Beispiel:</t>
  </si>
  <si>
    <t>Überschuss/Defizit:</t>
  </si>
  <si>
    <t/>
  </si>
  <si>
    <t>Name einfügen</t>
  </si>
  <si>
    <t>selektiert den gewünschten Namen und bestätigt mit OK.</t>
  </si>
  <si>
    <t>Meier, Anton</t>
  </si>
  <si>
    <t>Müller, Eva</t>
  </si>
  <si>
    <t>Walter, Egon</t>
  </si>
  <si>
    <t>Hoffmann, Frank</t>
  </si>
  <si>
    <t>Mayer, Lisa</t>
  </si>
  <si>
    <t>Weber, Hugo</t>
  </si>
  <si>
    <t xml:space="preserve"> Anton</t>
  </si>
  <si>
    <t>Müller</t>
  </si>
  <si>
    <t xml:space="preserve"> Eva</t>
  </si>
  <si>
    <t>Walter</t>
  </si>
  <si>
    <t xml:space="preserve"> Egon</t>
  </si>
  <si>
    <t>Hoffmann</t>
  </si>
  <si>
    <t xml:space="preserve"> Frank</t>
  </si>
  <si>
    <t>Lehmann, Bodo</t>
  </si>
  <si>
    <t>Schüssler, Inge</t>
  </si>
  <si>
    <t>Lehmann</t>
  </si>
  <si>
    <t>Bodo</t>
  </si>
  <si>
    <t>Schüssler</t>
  </si>
  <si>
    <t>Inge</t>
  </si>
  <si>
    <t>Hugo</t>
  </si>
  <si>
    <t>Anton</t>
  </si>
  <si>
    <t>Eva</t>
  </si>
  <si>
    <t>Nachname, Vorname</t>
  </si>
  <si>
    <t>Plz, Ort</t>
  </si>
  <si>
    <t>Nachname</t>
  </si>
  <si>
    <t>64283, Darmstadt</t>
  </si>
  <si>
    <t>36037, Fulda</t>
  </si>
  <si>
    <t>65183, Wiesbaden</t>
  </si>
  <si>
    <t>55130, Mainz</t>
  </si>
  <si>
    <t>70176, Stuttgart</t>
  </si>
  <si>
    <t>60311, Frankfurt</t>
  </si>
  <si>
    <t>63065, Offenbach</t>
  </si>
  <si>
    <t>34117, Kassel</t>
  </si>
  <si>
    <t>56068, Koblenz</t>
  </si>
  <si>
    <t>76133, Karlsruhe</t>
  </si>
  <si>
    <t>Bachmann, Beate</t>
  </si>
  <si>
    <t>Bachmann</t>
  </si>
  <si>
    <t>Doris</t>
  </si>
  <si>
    <t>Decker, Doris</t>
  </si>
  <si>
    <t>Decker</t>
  </si>
  <si>
    <t>Formel:</t>
  </si>
  <si>
    <t>Daten</t>
  </si>
  <si>
    <t>10:30 Uhr</t>
  </si>
  <si>
    <t>"Lederwarenmesse"</t>
  </si>
  <si>
    <t>Lederwarenmuseum</t>
  </si>
  <si>
    <t>Verkettungsoperator &amp;</t>
  </si>
  <si>
    <t>Kombinieren von Spalten</t>
  </si>
  <si>
    <t>Funktion Verketten:</t>
  </si>
  <si>
    <t>Lösung:</t>
  </si>
  <si>
    <t>=B15&amp;" "&amp;A15</t>
  </si>
  <si>
    <t>=B16&amp;" "&amp;A16</t>
  </si>
  <si>
    <t>=A4&amp;", "&amp;B4</t>
  </si>
  <si>
    <t>=A5&amp;", "&amp;B5</t>
  </si>
  <si>
    <t>=A6&amp;", "&amp;B6</t>
  </si>
  <si>
    <t>=A7&amp;", "&amp;B7</t>
  </si>
  <si>
    <t>Formeln und Funktionen</t>
  </si>
  <si>
    <t>Formeln beginnen mit dem Gleichheitszeichen (=) und enthalten Bezüge, Operatoren,</t>
  </si>
  <si>
    <t>Namen und Werte.</t>
  </si>
  <si>
    <t>Formel</t>
  </si>
  <si>
    <t>Formelinhalt:</t>
  </si>
  <si>
    <t>Bedeutung:</t>
  </si>
  <si>
    <t>=B2</t>
  </si>
  <si>
    <t>=C2+D7</t>
  </si>
  <si>
    <t>=111</t>
  </si>
  <si>
    <t>=Skonto</t>
  </si>
  <si>
    <t>Operator, Bezüge</t>
  </si>
  <si>
    <t>Operator, Name</t>
  </si>
  <si>
    <t>Operator, Wert</t>
  </si>
  <si>
    <t>Operator, Bezug</t>
  </si>
  <si>
    <t>Gibt den Inhalt der Formel 2 aus.</t>
  </si>
  <si>
    <t>Addiert die Werte der Zellen C2 und D7.</t>
  </si>
  <si>
    <t>Liefert den Zahlenwert 111.</t>
  </si>
  <si>
    <t>Formeldarstellung und Wertedarstellung</t>
  </si>
  <si>
    <t>Operatoren</t>
  </si>
  <si>
    <t>In Formeln können enthalten sein: Werte, Bezüge, Funktionen, Namen und Operatoren.</t>
  </si>
  <si>
    <t>Diese wirken auf zwei (wie =3+5) oder nur auf einen Operanten (wie =6%).</t>
  </si>
  <si>
    <t>Rechenoperatoren</t>
  </si>
  <si>
    <t xml:space="preserve">+ </t>
  </si>
  <si>
    <t>-</t>
  </si>
  <si>
    <t>*</t>
  </si>
  <si>
    <t>/</t>
  </si>
  <si>
    <t>%</t>
  </si>
  <si>
    <t>^</t>
  </si>
  <si>
    <t>Addition</t>
  </si>
  <si>
    <t>Subtraktion</t>
  </si>
  <si>
    <t>Divison</t>
  </si>
  <si>
    <t>Prozent (Division durch 100)</t>
  </si>
  <si>
    <t>Exponent</t>
  </si>
  <si>
    <t>=6+3</t>
  </si>
  <si>
    <t>=6-3</t>
  </si>
  <si>
    <t>=6*3</t>
  </si>
  <si>
    <t>=6/3</t>
  </si>
  <si>
    <t>=60%</t>
  </si>
  <si>
    <t>=2^4</t>
  </si>
  <si>
    <t>Vergleichsoperatoren</t>
  </si>
  <si>
    <t xml:space="preserve">=  </t>
  </si>
  <si>
    <t xml:space="preserve">&gt;  </t>
  </si>
  <si>
    <t xml:space="preserve">&lt;  </t>
  </si>
  <si>
    <t xml:space="preserve">&gt;=  </t>
  </si>
  <si>
    <t xml:space="preserve">&lt;=  </t>
  </si>
  <si>
    <t xml:space="preserve">&lt;&gt;  </t>
  </si>
  <si>
    <t>Gleich</t>
  </si>
  <si>
    <t>Größer als</t>
  </si>
  <si>
    <t>Kleiner als</t>
  </si>
  <si>
    <t>Größer oder gleich</t>
  </si>
  <si>
    <t>Kleiner oder gleich</t>
  </si>
  <si>
    <t>Ungleich</t>
  </si>
  <si>
    <t>=60=60</t>
  </si>
  <si>
    <t>=60&gt;100</t>
  </si>
  <si>
    <t>=60&gt;=60</t>
  </si>
  <si>
    <t>=60&lt;=60</t>
  </si>
  <si>
    <t>=60&lt;&gt;60</t>
  </si>
  <si>
    <t>werden wieder die Werte angezeigt.</t>
  </si>
  <si>
    <t>durch Aktivieren von Formeln die Formelansicht anzeigen. Nimmt man den Haken weg,</t>
  </si>
  <si>
    <t>Vertreter A</t>
  </si>
  <si>
    <t>Vertreter B</t>
  </si>
  <si>
    <t>Vertreter C</t>
  </si>
  <si>
    <t>Gesamtumsatz:</t>
  </si>
  <si>
    <t>Adressierung über Namen</t>
  </si>
  <si>
    <t>Bedingte Formatierung</t>
  </si>
  <si>
    <t>Umsatzstatistik für Tsd EUR</t>
  </si>
  <si>
    <t>Kunde</t>
  </si>
  <si>
    <t>1. Quartal</t>
  </si>
  <si>
    <t>2. Quartal</t>
  </si>
  <si>
    <t>3. Quartal</t>
  </si>
  <si>
    <t>4. Quartal</t>
  </si>
  <si>
    <t>Friedrich GmbH</t>
  </si>
  <si>
    <t>Weber &amp; Fritz</t>
  </si>
  <si>
    <t>Streithmann &amp; Co.</t>
  </si>
  <si>
    <t>Hans Walther</t>
  </si>
  <si>
    <t>Bürozentrum X</t>
  </si>
  <si>
    <t>Rechnungsnummer:</t>
  </si>
  <si>
    <t>Artikel-Nr.</t>
  </si>
  <si>
    <t>Übung 1:</t>
  </si>
  <si>
    <t>Übung 2:</t>
  </si>
  <si>
    <t>Suchfunktion</t>
  </si>
  <si>
    <t>Datum</t>
  </si>
  <si>
    <t>Wochentag</t>
  </si>
  <si>
    <t>Arbeitsstunden von Mitarbeiter Kunibert Müller</t>
  </si>
  <si>
    <t>Der Mitarbeiter K. Müller hat am</t>
  </si>
  <si>
    <t>Frage:</t>
  </si>
  <si>
    <t>Wie viele Stunden hat der Mitarbeiter K. Müller</t>
  </si>
  <si>
    <t>So gehen Sie vor:</t>
  </si>
  <si>
    <r>
      <t xml:space="preserve">2. Bei </t>
    </r>
    <r>
      <rPr>
        <b/>
        <sz val="10"/>
        <rFont val="Verdana"/>
        <family val="2"/>
      </rPr>
      <t>Wochentag</t>
    </r>
    <r>
      <rPr>
        <sz val="10"/>
        <rFont val="Verdana"/>
        <family val="2"/>
      </rPr>
      <t xml:space="preserve"> mit einer Funktion den</t>
    </r>
  </si>
  <si>
    <t xml:space="preserve">   aber nur die Wochentage.</t>
  </si>
  <si>
    <t xml:space="preserve">   Tag ermitteln, aber nur Abkürzung.</t>
  </si>
  <si>
    <t>Berechnungen mit Namen</t>
  </si>
  <si>
    <t>=SUMME(Provision)</t>
  </si>
  <si>
    <t>=Menge*Preis</t>
  </si>
  <si>
    <t>=SUMME(Umsatz)</t>
  </si>
  <si>
    <t>Übung:</t>
  </si>
  <si>
    <t>2. Vergeben Sie einen Namen für den Provisionssatz.</t>
  </si>
  <si>
    <t>3. Errechnen Sie mithilfe der Namen die Beträge.</t>
  </si>
  <si>
    <t xml:space="preserve">    Preis und Umsatz.</t>
  </si>
  <si>
    <t>1. Vergeben Sie einen Namen für den Bereich Menge,</t>
  </si>
  <si>
    <t xml:space="preserve">Umsatz </t>
  </si>
  <si>
    <t>höher als</t>
  </si>
  <si>
    <t>dann</t>
  </si>
  <si>
    <t>Wie viel Provision bekommt jede Filiale bei den unterschiedlichen Provisionssätzen?</t>
  </si>
  <si>
    <t>1. Aufgabe</t>
  </si>
  <si>
    <t>2. Aufgabe</t>
  </si>
  <si>
    <t>3. Aufgabe</t>
  </si>
  <si>
    <t>Filiale</t>
  </si>
  <si>
    <t>bei 4%</t>
  </si>
  <si>
    <t>bei 5 %</t>
  </si>
  <si>
    <t>bei 6 %</t>
  </si>
  <si>
    <t>Filiale 1</t>
  </si>
  <si>
    <t>Filiale 2</t>
  </si>
  <si>
    <t>Filiale 3</t>
  </si>
  <si>
    <t>Filiale 4</t>
  </si>
  <si>
    <t>Packen Sie die Formeln der drei Aufgaben in eine einzige Formel!</t>
  </si>
  <si>
    <t>Provision in €</t>
  </si>
  <si>
    <t>Umsatz und Provision im 1. Quartal in €</t>
  </si>
  <si>
    <t>Umsätze</t>
  </si>
  <si>
    <t>=60&lt;100</t>
  </si>
  <si>
    <t>Die Funktion Verweis()</t>
  </si>
  <si>
    <t>Suchkriterium</t>
  </si>
  <si>
    <t>Suchvektor</t>
  </si>
  <si>
    <t>Ergebnisvektor</t>
  </si>
  <si>
    <t>Vertreter</t>
  </si>
  <si>
    <t>Grund-
gehalt</t>
  </si>
  <si>
    <t>Reise-
tage</t>
  </si>
  <si>
    <t>Prov.
in %</t>
  </si>
  <si>
    <t>Umsatz
in €</t>
  </si>
  <si>
    <t>ab</t>
  </si>
  <si>
    <t>Schulze</t>
  </si>
  <si>
    <t>Reisespesen</t>
  </si>
  <si>
    <t>Grundgehalt für alle</t>
  </si>
  <si>
    <t>Übung 3: Abrechnung in €</t>
  </si>
  <si>
    <t>Spesen</t>
  </si>
  <si>
    <t>Gesamt-
gehalt</t>
  </si>
  <si>
    <t>Übung 2: Vertreterabrechnung Monat Januar in €</t>
  </si>
  <si>
    <t>Klassenarbeit</t>
  </si>
  <si>
    <t>Lösungsprozentsatz</t>
  </si>
  <si>
    <t>Noten</t>
  </si>
  <si>
    <t>Klasse  yxz</t>
  </si>
  <si>
    <t>0 bis unter 30 = Note 6</t>
  </si>
  <si>
    <t>Höchstpunkte insgesamt</t>
  </si>
  <si>
    <t>30 bis unter 50 = Note 5</t>
  </si>
  <si>
    <t>50 bis unter 67 = Note 4</t>
  </si>
  <si>
    <t>Aufgabe</t>
  </si>
  <si>
    <t>Nr. 1</t>
  </si>
  <si>
    <t>Nr. 2</t>
  </si>
  <si>
    <t>Nr. 3</t>
  </si>
  <si>
    <t>Nr. 4</t>
  </si>
  <si>
    <t>Prozentsatz</t>
  </si>
  <si>
    <t>Note</t>
  </si>
  <si>
    <t>67 bis unter 81 = Note 3</t>
  </si>
  <si>
    <t xml:space="preserve">Höchstpunkte </t>
  </si>
  <si>
    <t>82 bis unter 92 = Note 2</t>
  </si>
  <si>
    <t>Astrid</t>
  </si>
  <si>
    <t>Lothar</t>
  </si>
  <si>
    <t>Margit</t>
  </si>
  <si>
    <t>Tanja</t>
  </si>
  <si>
    <t>Anna-Lena</t>
  </si>
  <si>
    <t>Grundwert =</t>
  </si>
  <si>
    <t>max. erreichbare Punktzahl (hier: 40)</t>
  </si>
  <si>
    <t xml:space="preserve">Prozentwert = </t>
  </si>
  <si>
    <t>die vom Schüler erreichte Punktzahl</t>
  </si>
  <si>
    <t xml:space="preserve">Prozentsatz = </t>
  </si>
  <si>
    <t>erreichte Punktzahl in Prozent umgerechnet</t>
  </si>
  <si>
    <t>=F8*100/$B$3</t>
  </si>
  <si>
    <t>Note =</t>
  </si>
  <si>
    <t>abhängig von der erreichten Punktzahl bzw. dem erreichten Prozentsatz</t>
  </si>
  <si>
    <r>
      <t>Aufgabe:</t>
    </r>
    <r>
      <rPr>
        <sz val="10"/>
        <rFont val="Verdana"/>
        <family val="2"/>
      </rPr>
      <t xml:space="preserve"> Errechnen Sie die Summe der Punkte, den Prozentsatz und die Note!</t>
    </r>
  </si>
  <si>
    <t>=Verketten(B15&amp;" "&amp;A15)</t>
  </si>
  <si>
    <t>=B17&amp;" "&amp;A17</t>
  </si>
  <si>
    <t>=B18&amp;" "&amp;A18</t>
  </si>
  <si>
    <r>
      <t xml:space="preserve">Zelle B25: </t>
    </r>
    <r>
      <rPr>
        <b/>
        <sz val="10"/>
        <rFont val="Verdana"/>
        <family val="2"/>
      </rPr>
      <t>Einnahmen</t>
    </r>
  </si>
  <si>
    <r>
      <t xml:space="preserve">Zelle B26: </t>
    </r>
    <r>
      <rPr>
        <b/>
        <sz val="10"/>
        <rFont val="Verdana"/>
        <family val="2"/>
      </rPr>
      <t>Ausgaben</t>
    </r>
  </si>
  <si>
    <t>Vertreter D</t>
  </si>
  <si>
    <t>Preußler KG</t>
  </si>
  <si>
    <t>Meister &amp; Sohn</t>
  </si>
  <si>
    <t>Provisionssatz</t>
  </si>
  <si>
    <t>=Umsatz/100*Provision</t>
  </si>
  <si>
    <t>Provision in %</t>
  </si>
  <si>
    <t>Liefert den Wert der Zelle, der mit Skonto benannt ist.</t>
  </si>
  <si>
    <r>
      <t xml:space="preserve">Über den Manüpunkt </t>
    </r>
    <r>
      <rPr>
        <b/>
        <sz val="10"/>
        <rFont val="Verdana"/>
        <family val="2"/>
      </rPr>
      <t>Extras-Optionen-Register Ansicht</t>
    </r>
    <r>
      <rPr>
        <sz val="10"/>
        <rFont val="Verdana"/>
        <family val="2"/>
      </rPr>
      <t xml:space="preserve"> lässt sich bei den Fensteroptionen</t>
    </r>
  </si>
  <si>
    <t>Lineare Abschreibung:</t>
  </si>
  <si>
    <t>Der Abschreibungsbetrag ist jedes Jahr gleich.</t>
  </si>
  <si>
    <t>Funktion Finanzmathematik:</t>
  </si>
  <si>
    <t>=LIA(Ansch_Wert;Restwert;Nutzungsdauer)</t>
  </si>
  <si>
    <t>Ansch_Wert:</t>
  </si>
  <si>
    <t>Restwert:</t>
  </si>
  <si>
    <t>Nutzungsdauer:</t>
  </si>
  <si>
    <t>Geometrisch-degressive Abschreibung:</t>
  </si>
  <si>
    <t>Der Abschreibungsprozentsatz ist jedes Jahr gleich.</t>
  </si>
  <si>
    <t>=GDA(Ansch_Wert;Restwert;Nutzungsdauer;Periode;Faktor)</t>
  </si>
  <si>
    <t>Periode:</t>
  </si>
  <si>
    <t>Faktor:</t>
  </si>
  <si>
    <t>(ist ein Jahr, da jedes Jahr andere Beträge)</t>
  </si>
  <si>
    <t>(30 % Abschreibung multipliziert mit der</t>
  </si>
  <si>
    <t>Nutzungsdauer, diviert durch 100 =</t>
  </si>
  <si>
    <t>30*5/100 oder Zellbezug)</t>
  </si>
  <si>
    <r>
      <t xml:space="preserve">3. Für </t>
    </r>
    <r>
      <rPr>
        <b/>
        <sz val="10"/>
        <rFont val="Verdana"/>
        <family val="2"/>
      </rPr>
      <t>Datum</t>
    </r>
    <r>
      <rPr>
        <sz val="10"/>
        <rFont val="Verdana"/>
        <family val="2"/>
      </rPr>
      <t xml:space="preserve"> und </t>
    </r>
    <r>
      <rPr>
        <b/>
        <sz val="10"/>
        <rFont val="Verdana"/>
        <family val="2"/>
      </rPr>
      <t>Stunden</t>
    </r>
    <r>
      <rPr>
        <sz val="10"/>
        <rFont val="Verdana"/>
        <family val="2"/>
      </rPr>
      <t xml:space="preserve"> einen Bereichsnamen vergeben</t>
    </r>
  </si>
  <si>
    <r>
      <t xml:space="preserve">4. </t>
    </r>
    <r>
      <rPr>
        <b/>
        <sz val="10"/>
        <rFont val="Verdana"/>
        <family val="2"/>
      </rPr>
      <t>Zelle F5:</t>
    </r>
    <r>
      <rPr>
        <sz val="10"/>
        <rFont val="Verdana"/>
        <family val="2"/>
      </rPr>
      <t xml:space="preserve"> Funktion </t>
    </r>
    <r>
      <rPr>
        <b/>
        <sz val="10"/>
        <rFont val="Verdana"/>
        <family val="2"/>
      </rPr>
      <t>Verweis</t>
    </r>
    <r>
      <rPr>
        <sz val="10"/>
        <rFont val="Verdana"/>
        <family val="2"/>
      </rPr>
      <t xml:space="preserve"> aufrufen</t>
    </r>
  </si>
  <si>
    <r>
      <t xml:space="preserve">   - Matrix</t>
    </r>
    <r>
      <rPr>
        <sz val="10"/>
        <rFont val="Verdana"/>
        <family val="2"/>
      </rPr>
      <t xml:space="preserve"> ist der Bereichsnamen</t>
    </r>
  </si>
  <si>
    <t>5. April 2007 acht Stunden gearbeitet.</t>
  </si>
  <si>
    <t>Übung 1: Vertreterabrechnung im Monat Januar in €</t>
  </si>
  <si>
    <t>Übung 2: Abrechnung in €</t>
  </si>
  <si>
    <t>MwSt 19 %</t>
  </si>
  <si>
    <t xml:space="preserve">    a) Diagramm erstellen für die Filialen und ihre Umsätze </t>
  </si>
  <si>
    <t xml:space="preserve">    b) Datenbeschriftung: Kategoriename und Prozentsatz </t>
  </si>
  <si>
    <t>Zahlen auf- und abrunden</t>
  </si>
  <si>
    <t>Ganzzahl</t>
  </si>
  <si>
    <t>Anzeige</t>
  </si>
  <si>
    <t>Abrunden ohne Dezimalstellen</t>
  </si>
  <si>
    <t>Abrunden mit 2 Dezimalstellen</t>
  </si>
  <si>
    <t>Aufrunden ohne Dezimalstellen</t>
  </si>
  <si>
    <t>Aufrunden mit 2 Dezimalstellen</t>
  </si>
  <si>
    <t>formatiert</t>
  </si>
  <si>
    <t>aufrunden mit Dezimalstelle</t>
  </si>
  <si>
    <t>aufrunden ohne Dezimalstelle</t>
  </si>
  <si>
    <t>abrunden mit Dezimalstelle</t>
  </si>
  <si>
    <t>abrunden ohne Dezimalstelle</t>
  </si>
  <si>
    <t>Runden mit 2 Dezimalstellen</t>
  </si>
  <si>
    <t>Runden ohne Dezimalstellen</t>
  </si>
  <si>
    <t>Funktion</t>
  </si>
  <si>
    <t>=abrunden(B4;0)</t>
  </si>
  <si>
    <t>=abrunden(B5;2)</t>
  </si>
  <si>
    <t>=aufrunden(B7;0)</t>
  </si>
  <si>
    <t>=aufrunden((B8;2)</t>
  </si>
  <si>
    <t>=aufrunden(B10;1)</t>
  </si>
  <si>
    <t>=aufrunden(B11;0)</t>
  </si>
  <si>
    <t>=aufrunden(B12;1)</t>
  </si>
  <si>
    <t>=aufrunden(B13;0)</t>
  </si>
  <si>
    <t>=runden(B15;2)</t>
  </si>
  <si>
    <t>=runden(B16;0)</t>
  </si>
  <si>
    <t>=runden(B18;0)</t>
  </si>
  <si>
    <t>=runden(B17;2)</t>
  </si>
  <si>
    <t>=Ganzzahl(Zahl):</t>
  </si>
  <si>
    <t>Excel gibt den ganzzahligen Teil einer Zahl aus; Dezimalstellen werden abgeschnitten.</t>
  </si>
  <si>
    <t>=Runden((Zahl;Anzahl_Stellen):</t>
  </si>
  <si>
    <t>Eine Dezimalzahl wird auf die zu bestimmende Anzahl von Nachkommastellen gerundet.</t>
  </si>
  <si>
    <t>=Abrunden(Zahl;Anzahl_Stellen):</t>
  </si>
  <si>
    <t>Eine Dezimalzahl wird auf die zu bestimmende Anzahl von Nachkommastellen abgerundet.</t>
  </si>
  <si>
    <t>=Aufrunden(Zahl;Anzahl_Stellen):</t>
  </si>
  <si>
    <t>Eine Dezimalzahl wird auf die zu bestimmende Anzahl von Nachkommastellen aufgerundet.</t>
  </si>
  <si>
    <t xml:space="preserve">Hinweis: </t>
  </si>
  <si>
    <t>=ganzzahl(B20)</t>
  </si>
  <si>
    <t>=ganzzahl(B21)</t>
  </si>
  <si>
    <t>Die Ergebniszellen müssen eventuell mit bzw. ohne Dezimalstellen formatiert werden.</t>
  </si>
  <si>
    <t>Plz</t>
  </si>
  <si>
    <t>Straße</t>
  </si>
  <si>
    <t>Wilhelmstraße 12</t>
  </si>
  <si>
    <t>Neroberg 29</t>
  </si>
  <si>
    <t>Sonnenberg 25</t>
  </si>
  <si>
    <t>Marktplatz 3</t>
  </si>
  <si>
    <t>Schillerplatz 3</t>
  </si>
  <si>
    <t>Goethestraße 90</t>
  </si>
  <si>
    <t>Uhlandpark 33</t>
  </si>
  <si>
    <t>Luisenplatz 22</t>
  </si>
  <si>
    <t>Mathildenhöhe 82</t>
  </si>
  <si>
    <t>Taunusblick 12</t>
  </si>
  <si>
    <t>Waldstraße 77</t>
  </si>
  <si>
    <t>Altkönigstraße 8</t>
  </si>
  <si>
    <t>Feldbergstraße 7</t>
  </si>
  <si>
    <t>Zeil 23</t>
  </si>
  <si>
    <t>Berliner Straße 57</t>
  </si>
  <si>
    <t>Senckenberganlage 2</t>
  </si>
  <si>
    <t>Börsenplatz 6</t>
  </si>
  <si>
    <t>Gutleutstraße 20</t>
  </si>
  <si>
    <t>Stuttgarter Straße 2</t>
  </si>
  <si>
    <t>Mainweg 88</t>
  </si>
  <si>
    <t>Wagnerstraße 35</t>
  </si>
  <si>
    <t>Kirchstraße 92</t>
  </si>
  <si>
    <t>Rathausstraße 34</t>
  </si>
  <si>
    <t>Pfarrgasse 88</t>
  </si>
  <si>
    <t>Lorsbacher Straße 45</t>
  </si>
  <si>
    <t>Taunusblick 28</t>
  </si>
  <si>
    <t>Feldbergplatz 77</t>
  </si>
  <si>
    <t>Alte gasse 9</t>
  </si>
  <si>
    <t>Neue Gasse 17</t>
  </si>
  <si>
    <t>Marktstraße 66</t>
  </si>
  <si>
    <t>Waldseestraße 20</t>
  </si>
  <si>
    <t>Mauritzenplatz 2</t>
  </si>
  <si>
    <t>Rheinallee 37</t>
  </si>
  <si>
    <t>Große Bleiche 83</t>
  </si>
  <si>
    <t>Kleine Bleiche 67</t>
  </si>
  <si>
    <t>Saarstraße 80</t>
  </si>
  <si>
    <t>Berliner Straße 99</t>
  </si>
  <si>
    <t>Frankfurter Straße 40</t>
  </si>
  <si>
    <t>Mainzer Straße 77</t>
  </si>
  <si>
    <t>Opelallee 34</t>
  </si>
  <si>
    <t>Mainuferweg 89</t>
  </si>
  <si>
    <t>Buschstraße 14</t>
  </si>
  <si>
    <t>Bäckergasse 24</t>
  </si>
  <si>
    <t>Schneidergasse 11</t>
  </si>
  <si>
    <r>
      <t>§</t>
    </r>
    <r>
      <rPr>
        <sz val="10"/>
        <color indexed="10"/>
        <rFont val="Times New Roman"/>
        <family val="1"/>
      </rPr>
      <t xml:space="preserve">         </t>
    </r>
    <r>
      <rPr>
        <sz val="10"/>
        <rFont val="Verdana"/>
        <family val="2"/>
      </rPr>
      <t xml:space="preserve">Register </t>
    </r>
    <r>
      <rPr>
        <b/>
        <sz val="10"/>
        <rFont val="Verdana"/>
        <family val="2"/>
      </rPr>
      <t>Start-Zahl-Schutz aufrufen</t>
    </r>
  </si>
  <si>
    <r>
      <t>§</t>
    </r>
    <r>
      <rPr>
        <sz val="10"/>
        <color indexed="10"/>
        <rFont val="Times New Roman"/>
        <family val="1"/>
      </rPr>
      <t xml:space="preserve">         </t>
    </r>
    <r>
      <rPr>
        <sz val="10"/>
        <rFont val="Verdana"/>
        <family val="2"/>
      </rPr>
      <t>Globalschutz einschalten über das Register S</t>
    </r>
    <r>
      <rPr>
        <b/>
        <sz val="10"/>
        <rFont val="Verdana"/>
        <family val="2"/>
      </rPr>
      <t>tart-Zellen-Format-Blattschutz</t>
    </r>
  </si>
  <si>
    <r>
      <t>§</t>
    </r>
    <r>
      <rPr>
        <sz val="10"/>
        <color indexed="10"/>
        <rFont val="Times New Roman"/>
        <family val="1"/>
      </rPr>
      <t xml:space="preserve">         </t>
    </r>
    <r>
      <rPr>
        <sz val="10"/>
        <rFont val="Verdana"/>
        <family val="2"/>
      </rPr>
      <t xml:space="preserve">Über das Register </t>
    </r>
    <r>
      <rPr>
        <b/>
        <sz val="10"/>
        <rFont val="Verdana"/>
        <family val="2"/>
      </rPr>
      <t>Start-Zellen-Format-Blattschutz aufheben</t>
    </r>
    <r>
      <rPr>
        <sz val="10"/>
        <rFont val="Verdana"/>
        <family val="2"/>
      </rPr>
      <t xml:space="preserve"> wird die Sperrung</t>
    </r>
  </si>
  <si>
    <t>Rechnungsformular mit gesperrten Zellen</t>
  </si>
  <si>
    <t>4. Schalten Sie die Formelansicht ein.</t>
  </si>
  <si>
    <t>In dieser Tabelle wird "normal" gerechnet.</t>
  </si>
  <si>
    <t>Umsatzberechnung 2010</t>
  </si>
  <si>
    <r>
      <t>Um den Namen einzufügen, wählt man das Register</t>
    </r>
    <r>
      <rPr>
        <b/>
        <sz val="10"/>
        <rFont val="Verdana"/>
        <family val="2"/>
      </rPr>
      <t xml:space="preserve"> Formeln-Namen-definieren-Namen übernehmen,</t>
    </r>
  </si>
  <si>
    <t xml:space="preserve">    c) Kategorienamen fett formatieren, Schriftgrad 9 pt</t>
  </si>
  <si>
    <t>Die Umsätze sollen ebenfalls zu sehen sein.</t>
  </si>
  <si>
    <t>10.</t>
  </si>
  <si>
    <t>Erstellen Sie ein Kreisdiagramm mit den Werten in % den und den Vertreternamen.</t>
  </si>
  <si>
    <t>Arbeitszeitkonto</t>
  </si>
  <si>
    <t>Abteilung:</t>
  </si>
  <si>
    <t>Lager</t>
  </si>
  <si>
    <t>Monat</t>
  </si>
  <si>
    <t>Arbeitsstunden:</t>
  </si>
  <si>
    <t>Mitarbeiter</t>
  </si>
  <si>
    <t>Soll-
Tage</t>
  </si>
  <si>
    <t>Soll
Stunden</t>
  </si>
  <si>
    <t xml:space="preserve">
Krankheit
Tage</t>
  </si>
  <si>
    <t>Ist-Tage</t>
  </si>
  <si>
    <t>Ist-
Stunden</t>
  </si>
  <si>
    <t>Plus/
Minus</t>
  </si>
  <si>
    <t>Bemerkungen</t>
  </si>
  <si>
    <t>Fleischer</t>
  </si>
  <si>
    <t>Kaufmann</t>
  </si>
  <si>
    <t>Räder</t>
  </si>
  <si>
    <t>Zimmermann</t>
  </si>
  <si>
    <t>Januar 2011</t>
  </si>
  <si>
    <t>Plus/Minus-
Stunden</t>
  </si>
  <si>
    <r>
      <t xml:space="preserve">1. Reihe </t>
    </r>
    <r>
      <rPr>
        <b/>
        <sz val="10"/>
        <rFont val="Verdana"/>
        <family val="2"/>
      </rPr>
      <t>Datum</t>
    </r>
    <r>
      <rPr>
        <sz val="10"/>
        <rFont val="Verdana"/>
        <family val="2"/>
      </rPr>
      <t xml:space="preserve"> ausfüllen bis 30.07.2010,</t>
    </r>
  </si>
  <si>
    <t xml:space="preserve">   für alle Zellen bis 30.07.2010.</t>
  </si>
  <si>
    <r>
      <t xml:space="preserve">   - </t>
    </r>
    <r>
      <rPr>
        <b/>
        <sz val="10"/>
        <rFont val="Verdana"/>
        <family val="2"/>
      </rPr>
      <t>Suchkriterium</t>
    </r>
    <r>
      <rPr>
        <sz val="10"/>
        <rFont val="Verdana"/>
        <family val="2"/>
      </rPr>
      <t xml:space="preserve"> ist das Datum 05.04.2010</t>
    </r>
  </si>
  <si>
    <t>am 5. April 2010 gearbeitet?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</si>
</sst>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Red]\-#,##0.00\ [$€-1]"/>
    <numFmt numFmtId="166" formatCode="_-* #,##0.00\ [$€-1]_-;\-* #,##0.00\ [$€-1]_-;_-* &quot;-&quot;??\ [$€-1]_-;_-@_-"/>
    <numFmt numFmtId="167" formatCode="0.0"/>
    <numFmt numFmtId="168" formatCode="#,##0.00_ ;\-#,##0.00\ "/>
    <numFmt numFmtId="169" formatCode="#,##0.0"/>
    <numFmt numFmtId="170" formatCode="dd/mm/yy_)"/>
    <numFmt numFmtId="171" formatCode="h:mm:ss"/>
    <numFmt numFmtId="172" formatCode="h:mm"/>
    <numFmt numFmtId="173" formatCode="#,##0.00\ &quot;€&quot;"/>
    <numFmt numFmtId="174" formatCode="#,##0.0000"/>
    <numFmt numFmtId="175" formatCode="#,##0.00000"/>
    <numFmt numFmtId="176" formatCode="_-* #,##0.00\ [$€-407]_-;\-* #,##0.00\ [$€-407]_-;_-* &quot;-&quot;??\ [$€-407]_-;_-@_-"/>
    <numFmt numFmtId="177" formatCode="_-[$$-409]* #,##0.00_ ;_-[$$-409]* \-#,##0.00\ ;_-[$$-409]* &quot;-&quot;??_ ;_-@_ "/>
    <numFmt numFmtId="178" formatCode="#,##0\ &quot;€&quot;"/>
    <numFmt numFmtId="179" formatCode="0.00_ ;[Red]\-0.00\ "/>
    <numFmt numFmtId="180" formatCode="0_ ;[Red]\-0\ "/>
    <numFmt numFmtId="181" formatCode="&quot;€&quot;#,##0_);\(&quot;€&quot;#,##0\)"/>
  </numFmts>
  <fonts count="122">
    <font>
      <sz val="10"/>
      <name val="Verdana"/>
      <family val="0"/>
    </font>
    <font>
      <sz val="11"/>
      <color indexed="8"/>
      <name val="Calibri"/>
      <family val="2"/>
    </font>
    <font>
      <sz val="8"/>
      <name val="Verdana"/>
      <family val="2"/>
    </font>
    <font>
      <sz val="12"/>
      <name val="Arial"/>
      <family val="2"/>
    </font>
    <font>
      <sz val="10"/>
      <name val="Arial"/>
      <family val="2"/>
    </font>
    <font>
      <i/>
      <sz val="12"/>
      <name val="Arial"/>
      <family val="2"/>
    </font>
    <font>
      <b/>
      <i/>
      <sz val="12"/>
      <name val="Arial"/>
      <family val="2"/>
    </font>
    <font>
      <b/>
      <sz val="12"/>
      <name val="Arial"/>
      <family val="2"/>
    </font>
    <font>
      <b/>
      <sz val="8"/>
      <name val="Tahoma"/>
      <family val="2"/>
    </font>
    <font>
      <sz val="8"/>
      <name val="Tahoma"/>
      <family val="2"/>
    </font>
    <font>
      <b/>
      <sz val="12"/>
      <name val="Verdana"/>
      <family val="2"/>
    </font>
    <font>
      <b/>
      <sz val="10"/>
      <name val="Verdana"/>
      <family val="2"/>
    </font>
    <font>
      <sz val="12"/>
      <name val="Verdana"/>
      <family val="2"/>
    </font>
    <font>
      <b/>
      <sz val="11"/>
      <name val="Verdana"/>
      <family val="2"/>
    </font>
    <font>
      <b/>
      <sz val="10"/>
      <color indexed="18"/>
      <name val="Verdana"/>
      <family val="2"/>
    </font>
    <font>
      <b/>
      <sz val="11"/>
      <color indexed="18"/>
      <name val="Verdana"/>
      <family val="2"/>
    </font>
    <font>
      <sz val="9"/>
      <name val="Verdana"/>
      <family val="2"/>
    </font>
    <font>
      <b/>
      <sz val="9"/>
      <name val="Verdana"/>
      <family val="2"/>
    </font>
    <font>
      <sz val="10"/>
      <color indexed="10"/>
      <name val="Wingdings"/>
      <family val="0"/>
    </font>
    <font>
      <sz val="10"/>
      <color indexed="10"/>
      <name val="Times New Roman"/>
      <family val="1"/>
    </font>
    <font>
      <sz val="11"/>
      <color indexed="10"/>
      <name val="Wingdings"/>
      <family val="0"/>
    </font>
    <font>
      <sz val="7"/>
      <color indexed="10"/>
      <name val="Times New Roman"/>
      <family val="1"/>
    </font>
    <font>
      <u val="single"/>
      <sz val="8"/>
      <name val="Verdana"/>
      <family val="2"/>
    </font>
    <font>
      <sz val="16"/>
      <name val="Verdana"/>
      <family val="2"/>
    </font>
    <font>
      <b/>
      <sz val="9"/>
      <color indexed="9"/>
      <name val="Verdana"/>
      <family val="2"/>
    </font>
    <font>
      <sz val="11"/>
      <name val="Verdana"/>
      <family val="2"/>
    </font>
    <font>
      <b/>
      <sz val="8"/>
      <name val="Verdana"/>
      <family val="2"/>
    </font>
    <font>
      <b/>
      <sz val="11"/>
      <color indexed="9"/>
      <name val="Verdana"/>
      <family val="2"/>
    </font>
    <font>
      <b/>
      <i/>
      <sz val="10"/>
      <name val="Verdana"/>
      <family val="2"/>
    </font>
    <font>
      <b/>
      <sz val="12"/>
      <color indexed="9"/>
      <name val="Verdana"/>
      <family val="2"/>
    </font>
    <font>
      <b/>
      <sz val="10"/>
      <color indexed="12"/>
      <name val="Verdana"/>
      <family val="2"/>
    </font>
    <font>
      <b/>
      <i/>
      <sz val="12"/>
      <color indexed="13"/>
      <name val="Verdana"/>
      <family val="2"/>
    </font>
    <font>
      <b/>
      <u val="single"/>
      <sz val="12"/>
      <color indexed="24"/>
      <name val="Verdana"/>
      <family val="2"/>
    </font>
    <font>
      <sz val="10"/>
      <color indexed="8"/>
      <name val="Verdana"/>
      <family val="2"/>
    </font>
    <font>
      <b/>
      <sz val="10"/>
      <color indexed="8"/>
      <name val="Verdana"/>
      <family val="2"/>
    </font>
    <font>
      <sz val="12"/>
      <color indexed="8"/>
      <name val="Verdana"/>
      <family val="2"/>
    </font>
    <font>
      <sz val="14"/>
      <name val="Verdana"/>
      <family val="2"/>
    </font>
    <font>
      <u val="singleAccounting"/>
      <sz val="10"/>
      <name val="Verdana"/>
      <family val="2"/>
    </font>
    <font>
      <b/>
      <sz val="10"/>
      <color indexed="9"/>
      <name val="Verdana"/>
      <family val="2"/>
    </font>
    <font>
      <sz val="10"/>
      <color indexed="18"/>
      <name val="Verdana"/>
      <family val="2"/>
    </font>
    <font>
      <b/>
      <sz val="12"/>
      <color indexed="12"/>
      <name val="Verdana"/>
      <family val="2"/>
    </font>
    <font>
      <b/>
      <sz val="8"/>
      <color indexed="53"/>
      <name val="Verdana"/>
      <family val="2"/>
    </font>
    <font>
      <sz val="10"/>
      <color indexed="53"/>
      <name val="Verdana"/>
      <family val="2"/>
    </font>
    <font>
      <b/>
      <sz val="8"/>
      <color indexed="18"/>
      <name val="Verdana"/>
      <family val="2"/>
    </font>
    <font>
      <sz val="10"/>
      <color indexed="12"/>
      <name val="Verdana"/>
      <family val="2"/>
    </font>
    <font>
      <b/>
      <u val="single"/>
      <sz val="10"/>
      <name val="Verdana"/>
      <family val="2"/>
    </font>
    <font>
      <sz val="10"/>
      <color indexed="9"/>
      <name val="Verdana"/>
      <family val="2"/>
    </font>
    <font>
      <sz val="12"/>
      <color indexed="9"/>
      <name val="Verdana"/>
      <family val="2"/>
    </font>
    <font>
      <b/>
      <sz val="11"/>
      <color indexed="57"/>
      <name val="Verdana"/>
      <family val="2"/>
    </font>
    <font>
      <sz val="10"/>
      <color indexed="57"/>
      <name val="Verdana"/>
      <family val="2"/>
    </font>
    <font>
      <b/>
      <sz val="10"/>
      <color indexed="57"/>
      <name val="Verdana"/>
      <family val="2"/>
    </font>
    <font>
      <b/>
      <sz val="10"/>
      <color indexed="17"/>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Verdana"/>
      <family val="2"/>
    </font>
    <font>
      <sz val="5"/>
      <color indexed="8"/>
      <name val="Verdana"/>
      <family val="2"/>
    </font>
    <font>
      <sz val="10"/>
      <color indexed="8"/>
      <name val="Calibri"/>
      <family val="2"/>
    </font>
    <font>
      <b/>
      <sz val="18"/>
      <color indexed="8"/>
      <name val="Calibri"/>
      <family val="2"/>
    </font>
    <font>
      <sz val="9"/>
      <color indexed="8"/>
      <name val="Calibri"/>
      <family val="2"/>
    </font>
    <font>
      <b/>
      <sz val="9"/>
      <color indexed="8"/>
      <name val="Calibri"/>
      <family val="2"/>
    </font>
    <font>
      <b/>
      <sz val="10"/>
      <color indexed="8"/>
      <name val="Calibri"/>
      <family val="2"/>
    </font>
    <font>
      <b/>
      <sz val="9"/>
      <color indexed="8"/>
      <name val="Verdana"/>
      <family val="2"/>
    </font>
    <font>
      <sz val="9"/>
      <color indexed="8"/>
      <name val="Verdana"/>
      <family val="2"/>
    </font>
    <font>
      <sz val="6"/>
      <color indexed="8"/>
      <name val="Verdana"/>
      <family val="2"/>
    </font>
    <font>
      <b/>
      <sz val="9"/>
      <color indexed="57"/>
      <name val="Verdana"/>
      <family val="2"/>
    </font>
    <font>
      <b/>
      <sz val="9"/>
      <color indexed="10"/>
      <name val="Verdana"/>
      <family val="2"/>
    </font>
    <font>
      <sz val="9"/>
      <color indexed="10"/>
      <name val="Verdana"/>
      <family val="2"/>
    </font>
    <font>
      <sz val="9"/>
      <color indexed="57"/>
      <name val="Verdana"/>
      <family val="2"/>
    </font>
    <font>
      <b/>
      <sz val="12"/>
      <color indexed="8"/>
      <name val="Calibri"/>
      <family val="2"/>
    </font>
    <font>
      <sz val="12"/>
      <color indexed="8"/>
      <name val="Calibri"/>
      <family val="2"/>
    </font>
    <font>
      <b/>
      <sz val="8"/>
      <color indexed="8"/>
      <name val="Verdana"/>
      <family val="2"/>
    </font>
    <font>
      <sz val="8"/>
      <color indexed="8"/>
      <name val="Verdana"/>
      <family val="2"/>
    </font>
    <font>
      <i/>
      <sz val="10"/>
      <color indexed="12"/>
      <name val="Verdana"/>
      <family val="2"/>
    </font>
    <font>
      <i/>
      <sz val="10"/>
      <color indexed="8"/>
      <name val="Verdana"/>
      <family val="2"/>
    </font>
    <font>
      <i/>
      <sz val="10"/>
      <color indexed="57"/>
      <name val="Verdana"/>
      <family val="2"/>
    </font>
    <font>
      <b/>
      <sz val="14"/>
      <color indexed="8"/>
      <name val="Calibri"/>
      <family val="2"/>
    </font>
    <font>
      <sz val="10.5"/>
      <color indexed="8"/>
      <name val="Calibri"/>
      <family val="2"/>
    </font>
    <font>
      <sz val="14"/>
      <color indexed="8"/>
      <name val="Calibri"/>
      <family val="2"/>
    </font>
    <font>
      <i/>
      <sz val="14"/>
      <color indexed="8"/>
      <name val="Calibri"/>
      <family val="2"/>
    </font>
    <font>
      <u val="single"/>
      <sz val="9"/>
      <color indexed="8"/>
      <name val="Verdana"/>
      <family val="2"/>
    </font>
    <font>
      <b/>
      <sz val="14"/>
      <color indexed="8"/>
      <name val="Verdana"/>
      <family val="2"/>
    </font>
    <font>
      <sz val="10"/>
      <color indexed="17"/>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0"/>
      <name val="Verdana"/>
      <family val="2"/>
    </font>
    <font>
      <sz val="12"/>
      <color theme="0"/>
      <name val="Verdana"/>
      <family val="2"/>
    </font>
    <font>
      <sz val="10"/>
      <color theme="0"/>
      <name val="Verdana"/>
      <family val="2"/>
    </font>
    <font>
      <b/>
      <sz val="11"/>
      <color theme="0"/>
      <name val="Verdana"/>
      <family val="2"/>
    </font>
    <font>
      <b/>
      <sz val="10"/>
      <color theme="0"/>
      <name val="Verdana"/>
      <family val="2"/>
    </font>
    <font>
      <b/>
      <sz val="11"/>
      <color theme="6" tint="-0.24997000396251678"/>
      <name val="Verdana"/>
      <family val="2"/>
    </font>
    <font>
      <sz val="10"/>
      <color theme="6" tint="-0.24997000396251678"/>
      <name val="Verdana"/>
      <family val="2"/>
    </font>
    <font>
      <b/>
      <sz val="10"/>
      <color theme="6" tint="-0.24997000396251678"/>
      <name val="Verdana"/>
      <family val="2"/>
    </font>
    <font>
      <b/>
      <sz val="10"/>
      <color theme="6" tint="-0.4999699890613556"/>
      <name val="Verdan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18"/>
        <bgColor indexed="64"/>
      </patternFill>
    </fill>
    <fill>
      <patternFill patternType="solid">
        <fgColor theme="6" tint="-0.24997000396251678"/>
        <bgColor indexed="64"/>
      </patternFill>
    </fill>
    <fill>
      <patternFill patternType="solid">
        <fgColor rgb="FFCCFFCC"/>
        <bgColor indexed="64"/>
      </patternFill>
    </fill>
    <fill>
      <patternFill patternType="solid">
        <fgColor rgb="FFFFCC99"/>
        <bgColor indexed="64"/>
      </patternFill>
    </fill>
    <fill>
      <patternFill patternType="solid">
        <fgColor theme="6" tint="0.599990010261535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22"/>
      </left>
      <right style="thin">
        <color indexed="22"/>
      </right>
      <top style="thin">
        <color indexed="22"/>
      </top>
      <bottom style="thin">
        <color indexed="22"/>
      </bottom>
    </border>
    <border>
      <left/>
      <right/>
      <top style="thin">
        <color indexed="22"/>
      </top>
      <bottom/>
    </border>
    <border>
      <left/>
      <right style="thin">
        <color indexed="22"/>
      </right>
      <top style="thin">
        <color indexed="22"/>
      </top>
      <bottom/>
    </border>
    <border>
      <left style="thin">
        <color indexed="22"/>
      </left>
      <right style="thin">
        <color indexed="22"/>
      </right>
      <top style="thin">
        <color indexed="22"/>
      </top>
      <bottom/>
    </border>
    <border>
      <left style="thin">
        <color indexed="22"/>
      </left>
      <right style="thin">
        <color indexed="22"/>
      </right>
      <top style="medium">
        <color indexed="22"/>
      </top>
      <bottom style="double">
        <color indexed="22"/>
      </bottom>
    </border>
    <border>
      <left style="thin"/>
      <right style="thin"/>
      <top style="thin"/>
      <bottom style="thin"/>
    </border>
    <border>
      <left/>
      <right/>
      <top style="thin">
        <color indexed="23"/>
      </top>
      <bottom/>
    </border>
    <border>
      <left style="thin">
        <color indexed="55"/>
      </left>
      <right/>
      <top style="thin">
        <color indexed="55"/>
      </top>
      <bottom style="thin">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right style="medium">
        <color indexed="22"/>
      </right>
      <top/>
      <bottom style="medium">
        <color indexed="22"/>
      </bottom>
    </border>
    <border>
      <left style="thin">
        <color indexed="55"/>
      </left>
      <right style="thin">
        <color indexed="55"/>
      </right>
      <top style="thin">
        <color indexed="55"/>
      </top>
      <bottom/>
    </border>
    <border>
      <left style="thin">
        <color indexed="55"/>
      </left>
      <right style="thin">
        <color indexed="55"/>
      </right>
      <top style="medium">
        <color indexed="55"/>
      </top>
      <bottom style="double">
        <color indexed="55"/>
      </bottom>
    </border>
    <border>
      <left/>
      <right/>
      <top/>
      <bottom style="thin"/>
    </border>
    <border>
      <left/>
      <right/>
      <top style="thin"/>
      <bottom style="double"/>
    </border>
    <border>
      <left style="medium"/>
      <right style="medium"/>
      <top style="medium"/>
      <bottom/>
    </border>
    <border>
      <left style="medium"/>
      <right style="medium"/>
      <top/>
      <bottom/>
    </border>
    <border>
      <left/>
      <right style="thin"/>
      <top/>
      <bottom/>
    </border>
    <border>
      <left style="thin">
        <color indexed="55"/>
      </left>
      <right style="thin">
        <color indexed="22"/>
      </right>
      <top style="thin">
        <color indexed="55"/>
      </top>
      <bottom style="thin">
        <color indexed="55"/>
      </bottom>
    </border>
    <border>
      <left style="thin">
        <color indexed="55"/>
      </left>
      <right/>
      <top/>
      <bottom/>
    </border>
    <border>
      <left style="thin">
        <color indexed="23"/>
      </left>
      <right style="thin">
        <color indexed="23"/>
      </right>
      <top style="thin">
        <color indexed="23"/>
      </top>
      <bottom style="thin">
        <color indexed="23"/>
      </bottom>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6" borderId="2" applyNumberFormat="0" applyAlignment="0" applyProtection="0"/>
    <xf numFmtId="41" fontId="0" fillId="0" borderId="0" applyFont="0" applyFill="0" applyBorder="0" applyAlignment="0" applyProtection="0"/>
    <xf numFmtId="0" fontId="100" fillId="27" borderId="2" applyNumberFormat="0" applyAlignment="0" applyProtection="0"/>
    <xf numFmtId="0" fontId="101" fillId="0" borderId="3" applyNumberFormat="0" applyFill="0" applyAlignment="0" applyProtection="0"/>
    <xf numFmtId="0" fontId="102" fillId="0" borderId="0" applyNumberFormat="0" applyFill="0" applyBorder="0" applyAlignment="0" applyProtection="0"/>
    <xf numFmtId="164" fontId="4" fillId="0" borderId="0" applyFont="0" applyFill="0" applyBorder="0" applyAlignment="0" applyProtection="0"/>
    <xf numFmtId="0" fontId="103" fillId="28" borderId="0" applyNumberFormat="0" applyBorder="0" applyAlignment="0" applyProtection="0"/>
    <xf numFmtId="43" fontId="0" fillId="0" borderId="0" applyFont="0" applyFill="0" applyBorder="0" applyAlignment="0" applyProtection="0"/>
    <xf numFmtId="0" fontId="10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05" fillId="31" borderId="0" applyNumberFormat="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xf numFmtId="0" fontId="112" fillId="32" borderId="9" applyNumberFormat="0" applyAlignment="0" applyProtection="0"/>
  </cellStyleXfs>
  <cellXfs count="358">
    <xf numFmtId="0" fontId="0" fillId="0" borderId="0" xfId="0" applyAlignment="1">
      <alignment/>
    </xf>
    <xf numFmtId="0" fontId="3" fillId="0" borderId="0" xfId="0" applyFont="1" applyFill="1" applyBorder="1" applyAlignment="1">
      <alignment/>
    </xf>
    <xf numFmtId="0" fontId="3" fillId="0" borderId="0" xfId="0" applyFont="1" applyFill="1" applyAlignment="1">
      <alignment/>
    </xf>
    <xf numFmtId="0" fontId="3" fillId="0" borderId="0" xfId="0" applyFont="1" applyAlignment="1">
      <alignment/>
    </xf>
    <xf numFmtId="0" fontId="3" fillId="0" borderId="0" xfId="0" applyFont="1" applyFill="1" applyBorder="1" applyAlignment="1">
      <alignment horizontal="center"/>
    </xf>
    <xf numFmtId="164" fontId="3" fillId="0" borderId="0" xfId="45" applyFont="1" applyFill="1" applyBorder="1" applyAlignment="1">
      <alignment/>
    </xf>
    <xf numFmtId="164" fontId="3" fillId="0" borderId="0" xfId="0" applyNumberFormat="1" applyFont="1" applyFill="1" applyBorder="1" applyAlignment="1">
      <alignment/>
    </xf>
    <xf numFmtId="164" fontId="3" fillId="0" borderId="0" xfId="0" applyNumberFormat="1" applyFont="1" applyFill="1" applyAlignment="1">
      <alignment/>
    </xf>
    <xf numFmtId="44" fontId="3" fillId="0" borderId="0" xfId="58"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164" fontId="7" fillId="0" borderId="0" xfId="45" applyFont="1" applyFill="1" applyBorder="1" applyAlignment="1">
      <alignment/>
    </xf>
    <xf numFmtId="0" fontId="3" fillId="0" borderId="0" xfId="0" applyFont="1" applyBorder="1" applyAlignment="1">
      <alignment/>
    </xf>
    <xf numFmtId="0" fontId="7" fillId="0" borderId="0" xfId="0" applyFont="1" applyBorder="1" applyAlignment="1">
      <alignment/>
    </xf>
    <xf numFmtId="0" fontId="0" fillId="0" borderId="0" xfId="0" applyFont="1" applyAlignment="1">
      <alignment/>
    </xf>
    <xf numFmtId="0" fontId="12" fillId="0" borderId="0" xfId="0" applyFont="1" applyAlignment="1">
      <alignment/>
    </xf>
    <xf numFmtId="0" fontId="11" fillId="0" borderId="0" xfId="0" applyFont="1" applyAlignment="1">
      <alignment/>
    </xf>
    <xf numFmtId="0" fontId="10" fillId="0" borderId="0" xfId="0" applyFont="1" applyAlignment="1">
      <alignment/>
    </xf>
    <xf numFmtId="164" fontId="11" fillId="0" borderId="10" xfId="0" applyNumberFormat="1" applyFont="1" applyBorder="1" applyAlignment="1">
      <alignment/>
    </xf>
    <xf numFmtId="0" fontId="11" fillId="0" borderId="10" xfId="0" applyFont="1" applyBorder="1" applyAlignment="1">
      <alignment/>
    </xf>
    <xf numFmtId="0" fontId="0" fillId="0" borderId="0" xfId="0" applyFont="1" applyAlignment="1">
      <alignment horizontal="right"/>
    </xf>
    <xf numFmtId="0" fontId="16" fillId="0" borderId="0" xfId="0" applyFont="1" applyFill="1" applyAlignment="1">
      <alignment horizontal="left" wrapText="1"/>
    </xf>
    <xf numFmtId="0" fontId="0" fillId="0" borderId="0" xfId="0" applyFont="1" applyFill="1" applyAlignment="1">
      <alignment/>
    </xf>
    <xf numFmtId="0" fontId="16" fillId="0" borderId="0" xfId="0" applyFont="1" applyFill="1" applyAlignment="1">
      <alignment horizontal="left"/>
    </xf>
    <xf numFmtId="0" fontId="10" fillId="0" borderId="0" xfId="0" applyFont="1" applyFill="1" applyAlignment="1">
      <alignment horizontal="left"/>
    </xf>
    <xf numFmtId="0" fontId="13" fillId="0" borderId="11" xfId="0" applyFont="1" applyBorder="1" applyAlignment="1">
      <alignment/>
    </xf>
    <xf numFmtId="3" fontId="13" fillId="0" borderId="11" xfId="0" applyNumberFormat="1" applyFont="1" applyBorder="1" applyAlignment="1">
      <alignment/>
    </xf>
    <xf numFmtId="0" fontId="13" fillId="0" borderId="10" xfId="0" applyFont="1" applyBorder="1" applyAlignment="1">
      <alignment/>
    </xf>
    <xf numFmtId="3" fontId="13" fillId="0" borderId="10" xfId="0" applyNumberFormat="1" applyFont="1" applyBorder="1" applyAlignment="1">
      <alignment/>
    </xf>
    <xf numFmtId="0" fontId="17" fillId="0" borderId="0" xfId="0" applyFont="1" applyAlignment="1">
      <alignment/>
    </xf>
    <xf numFmtId="0" fontId="18" fillId="0" borderId="0" xfId="0" applyFont="1" applyAlignment="1">
      <alignment horizontal="left" indent="2"/>
    </xf>
    <xf numFmtId="0" fontId="20" fillId="0" borderId="0" xfId="0" applyFont="1" applyAlignment="1">
      <alignment horizontal="left" indent="2"/>
    </xf>
    <xf numFmtId="0" fontId="0" fillId="0" borderId="0" xfId="0" applyFont="1" applyAlignment="1">
      <alignment horizontal="left" indent="2"/>
    </xf>
    <xf numFmtId="0" fontId="16" fillId="0" borderId="0" xfId="0" applyFont="1" applyAlignment="1">
      <alignment/>
    </xf>
    <xf numFmtId="0" fontId="0" fillId="33" borderId="0" xfId="0" applyFont="1" applyFill="1" applyAlignment="1">
      <alignment/>
    </xf>
    <xf numFmtId="0" fontId="0" fillId="34" borderId="0" xfId="0" applyFont="1" applyFill="1" applyAlignment="1">
      <alignment/>
    </xf>
    <xf numFmtId="0" fontId="22" fillId="0" borderId="0" xfId="0" applyFont="1" applyAlignment="1">
      <alignment/>
    </xf>
    <xf numFmtId="0" fontId="10" fillId="33" borderId="0" xfId="0" applyFont="1" applyFill="1" applyAlignment="1">
      <alignment/>
    </xf>
    <xf numFmtId="0" fontId="12" fillId="33" borderId="0" xfId="0" applyFont="1" applyFill="1" applyAlignment="1">
      <alignment/>
    </xf>
    <xf numFmtId="14" fontId="12" fillId="0" borderId="0" xfId="0" applyNumberFormat="1" applyFont="1" applyAlignment="1">
      <alignment/>
    </xf>
    <xf numFmtId="44" fontId="12" fillId="33" borderId="0" xfId="58" applyFont="1" applyFill="1" applyAlignment="1">
      <alignment/>
    </xf>
    <xf numFmtId="20" fontId="12" fillId="0" borderId="0" xfId="0" applyNumberFormat="1" applyFont="1" applyAlignment="1">
      <alignment/>
    </xf>
    <xf numFmtId="44" fontId="12" fillId="33" borderId="0" xfId="58" applyFont="1" applyFill="1" applyBorder="1" applyAlignment="1">
      <alignment/>
    </xf>
    <xf numFmtId="0" fontId="12" fillId="33" borderId="0" xfId="0" applyFont="1" applyFill="1" applyBorder="1" applyAlignment="1">
      <alignment/>
    </xf>
    <xf numFmtId="0" fontId="10" fillId="0" borderId="0" xfId="0" applyFont="1" applyAlignment="1" applyProtection="1">
      <alignment horizontal="left"/>
      <protection locked="0"/>
    </xf>
    <xf numFmtId="14" fontId="12" fillId="0" borderId="0" xfId="0" applyNumberFormat="1" applyFont="1" applyAlignment="1" applyProtection="1">
      <alignment horizontal="left"/>
      <protection locked="0"/>
    </xf>
    <xf numFmtId="0" fontId="16" fillId="0" borderId="12" xfId="0" applyFont="1" applyBorder="1" applyAlignment="1" applyProtection="1">
      <alignment/>
      <protection locked="0"/>
    </xf>
    <xf numFmtId="4" fontId="16" fillId="0" borderId="12" xfId="0" applyNumberFormat="1" applyFont="1" applyBorder="1" applyAlignment="1" applyProtection="1">
      <alignment horizontal="right"/>
      <protection locked="0"/>
    </xf>
    <xf numFmtId="2" fontId="16" fillId="0" borderId="12" xfId="58" applyNumberFormat="1" applyFont="1" applyBorder="1" applyAlignment="1" applyProtection="1">
      <alignment/>
      <protection/>
    </xf>
    <xf numFmtId="0" fontId="12" fillId="34" borderId="0" xfId="0" applyFont="1" applyFill="1" applyAlignment="1">
      <alignment/>
    </xf>
    <xf numFmtId="0" fontId="16" fillId="0" borderId="13" xfId="0" applyFont="1" applyFill="1" applyBorder="1" applyAlignment="1">
      <alignment/>
    </xf>
    <xf numFmtId="0" fontId="16" fillId="0" borderId="13" xfId="0" applyFont="1" applyBorder="1" applyAlignment="1">
      <alignment/>
    </xf>
    <xf numFmtId="0" fontId="16" fillId="0" borderId="14" xfId="0" applyFont="1" applyBorder="1" applyAlignment="1">
      <alignment/>
    </xf>
    <xf numFmtId="0" fontId="16" fillId="0" borderId="0" xfId="0" applyFont="1" applyBorder="1" applyAlignment="1">
      <alignment/>
    </xf>
    <xf numFmtId="2" fontId="16" fillId="0" borderId="15" xfId="58" applyNumberFormat="1" applyFont="1" applyBorder="1" applyAlignment="1" applyProtection="1">
      <alignment/>
      <protection/>
    </xf>
    <xf numFmtId="2" fontId="16" fillId="0" borderId="16" xfId="58" applyNumberFormat="1" applyFont="1" applyBorder="1" applyAlignment="1" applyProtection="1">
      <alignment/>
      <protection/>
    </xf>
    <xf numFmtId="0" fontId="25" fillId="0" borderId="0" xfId="0" applyFont="1" applyAlignment="1">
      <alignment/>
    </xf>
    <xf numFmtId="2" fontId="25" fillId="0" borderId="0" xfId="0" applyNumberFormat="1" applyFont="1" applyBorder="1" applyAlignment="1">
      <alignment/>
    </xf>
    <xf numFmtId="0" fontId="0" fillId="0" borderId="0" xfId="0" applyFont="1" applyBorder="1" applyAlignment="1">
      <alignment/>
    </xf>
    <xf numFmtId="0" fontId="0" fillId="35" borderId="0" xfId="0" applyFont="1" applyFill="1" applyAlignment="1">
      <alignment/>
    </xf>
    <xf numFmtId="0" fontId="11" fillId="0" borderId="10" xfId="0" applyFont="1" applyBorder="1" applyAlignment="1">
      <alignment horizontal="center"/>
    </xf>
    <xf numFmtId="0" fontId="0" fillId="0" borderId="10" xfId="0" applyBorder="1" applyAlignment="1">
      <alignment/>
    </xf>
    <xf numFmtId="164" fontId="0" fillId="0" borderId="0" xfId="45" applyFont="1" applyAlignment="1">
      <alignment/>
    </xf>
    <xf numFmtId="0" fontId="11" fillId="36" borderId="10" xfId="0" applyFont="1" applyFill="1" applyBorder="1" applyAlignment="1">
      <alignment/>
    </xf>
    <xf numFmtId="0" fontId="11" fillId="36" borderId="10" xfId="0" applyFont="1" applyFill="1" applyBorder="1" applyAlignment="1">
      <alignment horizontal="center"/>
    </xf>
    <xf numFmtId="4" fontId="0" fillId="0" borderId="0" xfId="0" applyNumberFormat="1" applyBorder="1" applyAlignment="1">
      <alignment/>
    </xf>
    <xf numFmtId="4" fontId="0" fillId="0" borderId="10" xfId="0" applyNumberFormat="1" applyBorder="1" applyAlignment="1">
      <alignment/>
    </xf>
    <xf numFmtId="0" fontId="0" fillId="0" borderId="10" xfId="0" applyFont="1" applyBorder="1" applyAlignment="1">
      <alignment/>
    </xf>
    <xf numFmtId="170" fontId="0" fillId="0" borderId="0" xfId="0" applyNumberFormat="1" applyFont="1" applyAlignment="1" applyProtection="1">
      <alignment/>
      <protection/>
    </xf>
    <xf numFmtId="0" fontId="0" fillId="0" borderId="0" xfId="0" applyFill="1" applyAlignment="1">
      <alignment/>
    </xf>
    <xf numFmtId="0" fontId="0" fillId="0" borderId="12" xfId="0" applyFont="1" applyFill="1" applyBorder="1" applyAlignment="1">
      <alignment horizontal="left"/>
    </xf>
    <xf numFmtId="0" fontId="11" fillId="0" borderId="0" xfId="0" applyFont="1" applyFill="1" applyAlignment="1">
      <alignment/>
    </xf>
    <xf numFmtId="0" fontId="0" fillId="0" borderId="0" xfId="0" applyFont="1" applyAlignment="1">
      <alignment/>
    </xf>
    <xf numFmtId="0" fontId="4" fillId="0" borderId="0" xfId="0" applyFont="1" applyAlignment="1">
      <alignment/>
    </xf>
    <xf numFmtId="0" fontId="16" fillId="0" borderId="0" xfId="0" applyFont="1" applyAlignment="1">
      <alignment/>
    </xf>
    <xf numFmtId="0" fontId="0" fillId="0" borderId="17" xfId="0" applyFont="1" applyBorder="1" applyAlignment="1">
      <alignment/>
    </xf>
    <xf numFmtId="0" fontId="11" fillId="0" borderId="17" xfId="0" applyFont="1" applyBorder="1" applyAlignment="1">
      <alignment/>
    </xf>
    <xf numFmtId="0" fontId="11" fillId="0" borderId="0" xfId="0" applyFont="1" applyAlignment="1">
      <alignment horizontal="center"/>
    </xf>
    <xf numFmtId="4" fontId="0" fillId="0" borderId="0" xfId="0" applyNumberFormat="1" applyFont="1" applyAlignment="1">
      <alignment/>
    </xf>
    <xf numFmtId="1" fontId="0" fillId="0" borderId="0" xfId="0" applyNumberFormat="1" applyFont="1" applyAlignment="1">
      <alignment/>
    </xf>
    <xf numFmtId="4" fontId="11" fillId="0" borderId="0" xfId="0" applyNumberFormat="1" applyFont="1" applyAlignment="1">
      <alignment/>
    </xf>
    <xf numFmtId="2" fontId="0" fillId="0" borderId="0" xfId="0" applyNumberFormat="1" applyFont="1" applyAlignment="1">
      <alignment/>
    </xf>
    <xf numFmtId="44" fontId="11" fillId="0" borderId="0" xfId="58" applyFont="1" applyAlignment="1">
      <alignment/>
    </xf>
    <xf numFmtId="0" fontId="0" fillId="36" borderId="0" xfId="0" applyFont="1" applyFill="1" applyAlignment="1">
      <alignment/>
    </xf>
    <xf numFmtId="0" fontId="11" fillId="36" borderId="0" xfId="0" applyFont="1" applyFill="1" applyAlignment="1">
      <alignment/>
    </xf>
    <xf numFmtId="164" fontId="0" fillId="0" borderId="0" xfId="45" applyFont="1" applyAlignment="1">
      <alignment/>
    </xf>
    <xf numFmtId="0" fontId="31" fillId="0" borderId="0" xfId="0" applyFont="1" applyFill="1" applyAlignment="1">
      <alignment/>
    </xf>
    <xf numFmtId="0" fontId="12" fillId="0" borderId="0" xfId="0" applyFont="1" applyFill="1" applyAlignment="1">
      <alignment/>
    </xf>
    <xf numFmtId="0" fontId="32" fillId="0" borderId="0" xfId="0" applyFont="1" applyFill="1" applyAlignment="1">
      <alignment/>
    </xf>
    <xf numFmtId="0" fontId="11" fillId="36" borderId="12" xfId="0" applyFont="1" applyFill="1" applyBorder="1" applyAlignment="1">
      <alignment vertical="center"/>
    </xf>
    <xf numFmtId="0" fontId="0" fillId="36" borderId="12" xfId="0" applyFont="1" applyFill="1" applyBorder="1" applyAlignment="1">
      <alignment/>
    </xf>
    <xf numFmtId="20" fontId="33" fillId="0" borderId="12" xfId="0" applyNumberFormat="1" applyFont="1" applyFill="1" applyBorder="1" applyAlignment="1">
      <alignment horizontal="left"/>
    </xf>
    <xf numFmtId="20" fontId="34" fillId="36" borderId="12" xfId="0" applyNumberFormat="1" applyFont="1" applyFill="1" applyBorder="1" applyAlignment="1">
      <alignment horizontal="left"/>
    </xf>
    <xf numFmtId="20" fontId="33" fillId="0" borderId="0" xfId="0" applyNumberFormat="1" applyFont="1" applyFill="1" applyBorder="1" applyAlignment="1">
      <alignment horizontal="left"/>
    </xf>
    <xf numFmtId="20" fontId="34" fillId="36" borderId="0" xfId="0" applyNumberFormat="1" applyFont="1" applyFill="1" applyBorder="1" applyAlignment="1">
      <alignment horizontal="left"/>
    </xf>
    <xf numFmtId="0" fontId="35" fillId="0" borderId="0" xfId="0" applyFont="1" applyFill="1" applyAlignment="1">
      <alignment/>
    </xf>
    <xf numFmtId="0" fontId="13" fillId="36" borderId="12" xfId="0" applyFont="1" applyFill="1" applyBorder="1" applyAlignment="1">
      <alignment/>
    </xf>
    <xf numFmtId="0" fontId="36" fillId="36" borderId="12" xfId="0" applyFont="1" applyFill="1" applyBorder="1" applyAlignment="1">
      <alignment/>
    </xf>
    <xf numFmtId="0" fontId="0" fillId="0" borderId="12" xfId="0" applyFont="1" applyFill="1" applyBorder="1" applyAlignment="1">
      <alignment/>
    </xf>
    <xf numFmtId="20" fontId="0" fillId="0" borderId="12" xfId="0" applyNumberFormat="1" applyFont="1" applyFill="1" applyBorder="1" applyAlignment="1">
      <alignment/>
    </xf>
    <xf numFmtId="0" fontId="0" fillId="0" borderId="18" xfId="0" applyFont="1" applyFill="1" applyBorder="1" applyAlignment="1">
      <alignment/>
    </xf>
    <xf numFmtId="20" fontId="37" fillId="0" borderId="12" xfId="0" applyNumberFormat="1" applyFont="1" applyFill="1" applyBorder="1" applyAlignment="1">
      <alignment/>
    </xf>
    <xf numFmtId="2" fontId="11" fillId="0" borderId="12" xfId="0" applyNumberFormat="1" applyFont="1" applyFill="1" applyBorder="1" applyAlignment="1">
      <alignment/>
    </xf>
    <xf numFmtId="2" fontId="12" fillId="0" borderId="0" xfId="0" applyNumberFormat="1" applyFont="1" applyFill="1" applyAlignment="1">
      <alignment/>
    </xf>
    <xf numFmtId="46" fontId="11" fillId="0" borderId="12" xfId="0" applyNumberFormat="1" applyFont="1" applyFill="1" applyBorder="1" applyAlignment="1">
      <alignment/>
    </xf>
    <xf numFmtId="46" fontId="10" fillId="0" borderId="0" xfId="0" applyNumberFormat="1" applyFont="1" applyFill="1" applyBorder="1" applyAlignment="1">
      <alignment/>
    </xf>
    <xf numFmtId="0" fontId="10" fillId="36" borderId="0" xfId="0" applyFont="1" applyFill="1" applyBorder="1" applyAlignment="1">
      <alignment/>
    </xf>
    <xf numFmtId="0" fontId="12" fillId="36" borderId="0" xfId="0" applyFont="1" applyFill="1" applyBorder="1" applyAlignment="1">
      <alignment/>
    </xf>
    <xf numFmtId="2" fontId="10" fillId="0" borderId="0" xfId="0" applyNumberFormat="1" applyFont="1" applyFill="1" applyAlignment="1" quotePrefix="1">
      <alignment/>
    </xf>
    <xf numFmtId="2" fontId="10" fillId="0" borderId="0" xfId="0" applyNumberFormat="1" applyFont="1" applyFill="1" applyBorder="1" applyAlignment="1">
      <alignment/>
    </xf>
    <xf numFmtId="20" fontId="12" fillId="0" borderId="0" xfId="0" applyNumberFormat="1" applyFont="1" applyFill="1" applyBorder="1" applyAlignment="1">
      <alignment/>
    </xf>
    <xf numFmtId="20" fontId="12" fillId="0" borderId="0" xfId="0" applyNumberFormat="1" applyFont="1" applyFill="1" applyAlignment="1">
      <alignment/>
    </xf>
    <xf numFmtId="21" fontId="12" fillId="0" borderId="0" xfId="0" applyNumberFormat="1" applyFont="1" applyFill="1" applyAlignment="1">
      <alignment/>
    </xf>
    <xf numFmtId="171" fontId="12" fillId="0" borderId="0" xfId="0" applyNumberFormat="1" applyFont="1" applyFill="1" applyAlignment="1">
      <alignment/>
    </xf>
    <xf numFmtId="172" fontId="12" fillId="0" borderId="0" xfId="0" applyNumberFormat="1" applyFont="1" applyFill="1" applyAlignment="1">
      <alignment/>
    </xf>
    <xf numFmtId="0" fontId="12" fillId="0" borderId="0" xfId="0" applyFont="1" applyFill="1" applyBorder="1" applyAlignment="1">
      <alignment/>
    </xf>
    <xf numFmtId="0" fontId="0" fillId="0" borderId="0" xfId="0" applyAlignment="1" quotePrefix="1">
      <alignment/>
    </xf>
    <xf numFmtId="0" fontId="0" fillId="0" borderId="12" xfId="0" applyBorder="1" applyAlignment="1">
      <alignment/>
    </xf>
    <xf numFmtId="164" fontId="0" fillId="0" borderId="12" xfId="45" applyFont="1" applyBorder="1" applyAlignment="1">
      <alignment/>
    </xf>
    <xf numFmtId="0" fontId="13" fillId="0" borderId="0" xfId="0" applyFont="1" applyFill="1" applyAlignment="1">
      <alignment/>
    </xf>
    <xf numFmtId="0" fontId="0" fillId="0" borderId="0" xfId="0" applyNumberFormat="1" applyFill="1" applyAlignment="1">
      <alignment/>
    </xf>
    <xf numFmtId="0" fontId="13" fillId="36" borderId="0" xfId="0" applyFont="1" applyFill="1" applyAlignment="1">
      <alignment/>
    </xf>
    <xf numFmtId="49" fontId="0" fillId="0" borderId="0" xfId="0" applyNumberFormat="1" applyFont="1" applyAlignment="1">
      <alignment/>
    </xf>
    <xf numFmtId="0" fontId="11" fillId="0" borderId="0" xfId="0" applyFont="1" applyFill="1" applyAlignment="1">
      <alignment horizontal="left"/>
    </xf>
    <xf numFmtId="0" fontId="0" fillId="0" borderId="0" xfId="0" applyFont="1" applyBorder="1" applyAlignment="1">
      <alignment vertical="top" wrapText="1"/>
    </xf>
    <xf numFmtId="0" fontId="11" fillId="0" borderId="10" xfId="0" applyFont="1" applyFill="1" applyBorder="1" applyAlignment="1">
      <alignment horizontal="left"/>
    </xf>
    <xf numFmtId="0" fontId="10" fillId="0" borderId="10" xfId="0" applyFont="1" applyFill="1" applyBorder="1" applyAlignment="1">
      <alignment horizontal="center"/>
    </xf>
    <xf numFmtId="49" fontId="0" fillId="0" borderId="10" xfId="0" applyNumberFormat="1" applyFont="1" applyBorder="1" applyAlignment="1">
      <alignment/>
    </xf>
    <xf numFmtId="0" fontId="0" fillId="0" borderId="10" xfId="0" applyFont="1" applyBorder="1" applyAlignment="1">
      <alignment vertical="top" wrapText="1"/>
    </xf>
    <xf numFmtId="0" fontId="11" fillId="0" borderId="0" xfId="0" applyFont="1" applyAlignment="1" quotePrefix="1">
      <alignment/>
    </xf>
    <xf numFmtId="0" fontId="11" fillId="0" borderId="0" xfId="0" applyFont="1" applyAlignment="1">
      <alignment horizontal="center" wrapText="1"/>
    </xf>
    <xf numFmtId="0" fontId="11" fillId="37" borderId="10" xfId="0" applyFont="1" applyFill="1" applyBorder="1" applyAlignment="1">
      <alignment horizontal="left"/>
    </xf>
    <xf numFmtId="0" fontId="11" fillId="37" borderId="10" xfId="0" applyFont="1" applyFill="1" applyBorder="1" applyAlignment="1">
      <alignment/>
    </xf>
    <xf numFmtId="0" fontId="11" fillId="38" borderId="10" xfId="0" applyFont="1" applyFill="1" applyBorder="1" applyAlignment="1">
      <alignment vertical="top"/>
    </xf>
    <xf numFmtId="0" fontId="11" fillId="38" borderId="10" xfId="0" applyFont="1" applyFill="1" applyBorder="1" applyAlignment="1">
      <alignment vertical="top" wrapText="1"/>
    </xf>
    <xf numFmtId="0" fontId="0" fillId="36" borderId="0" xfId="0" applyFill="1" applyAlignment="1">
      <alignment/>
    </xf>
    <xf numFmtId="0" fontId="11" fillId="0" borderId="10" xfId="0" applyFont="1" applyBorder="1" applyAlignment="1" quotePrefix="1">
      <alignment horizontal="right"/>
    </xf>
    <xf numFmtId="0" fontId="0" fillId="0" borderId="10" xfId="0" applyBorder="1" applyAlignment="1" quotePrefix="1">
      <alignment horizontal="center"/>
    </xf>
    <xf numFmtId="0" fontId="0" fillId="0" borderId="10" xfId="0" applyBorder="1" applyAlignment="1" quotePrefix="1">
      <alignment/>
    </xf>
    <xf numFmtId="0" fontId="0" fillId="0" borderId="0" xfId="0" applyBorder="1" applyAlignment="1">
      <alignment/>
    </xf>
    <xf numFmtId="0" fontId="0" fillId="0" borderId="0" xfId="0" applyFill="1" applyBorder="1" applyAlignment="1">
      <alignment/>
    </xf>
    <xf numFmtId="0" fontId="11" fillId="0" borderId="0" xfId="0" applyFont="1" applyFill="1" applyBorder="1" applyAlignment="1">
      <alignment/>
    </xf>
    <xf numFmtId="0" fontId="0" fillId="0" borderId="0" xfId="0" applyFill="1" applyBorder="1" applyAlignment="1">
      <alignment horizontal="left"/>
    </xf>
    <xf numFmtId="0" fontId="11" fillId="0" borderId="0" xfId="0" applyFont="1" applyFill="1" applyBorder="1" applyAlignment="1" quotePrefix="1">
      <alignment/>
    </xf>
    <xf numFmtId="0" fontId="0" fillId="0" borderId="0" xfId="0" applyAlignment="1">
      <alignment horizontal="righ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33" borderId="0" xfId="0" applyFill="1" applyAlignment="1">
      <alignment/>
    </xf>
    <xf numFmtId="0" fontId="16" fillId="0" borderId="0" xfId="0" applyFont="1" applyAlignment="1">
      <alignment horizontal="justify"/>
    </xf>
    <xf numFmtId="0" fontId="0" fillId="0" borderId="25" xfId="0" applyFont="1" applyBorder="1" applyAlignment="1">
      <alignment horizontal="right"/>
    </xf>
    <xf numFmtId="0" fontId="0" fillId="0" borderId="10" xfId="0" applyFill="1" applyBorder="1" applyAlignment="1">
      <alignment/>
    </xf>
    <xf numFmtId="0" fontId="13" fillId="0" borderId="0" xfId="0" applyFont="1" applyAlignment="1">
      <alignment/>
    </xf>
    <xf numFmtId="0" fontId="0" fillId="0" borderId="26" xfId="0" applyBorder="1" applyAlignment="1">
      <alignment/>
    </xf>
    <xf numFmtId="0" fontId="0" fillId="0" borderId="27" xfId="0" applyBorder="1" applyAlignment="1">
      <alignment/>
    </xf>
    <xf numFmtId="0" fontId="29" fillId="0" borderId="0" xfId="0" applyFont="1" applyFill="1" applyAlignment="1">
      <alignment horizontal="center"/>
    </xf>
    <xf numFmtId="14" fontId="0" fillId="0" borderId="0" xfId="0" applyNumberFormat="1" applyAlignment="1">
      <alignment/>
    </xf>
    <xf numFmtId="0" fontId="38" fillId="0" borderId="0" xfId="0" applyFont="1" applyFill="1" applyAlignment="1">
      <alignment horizontal="center"/>
    </xf>
    <xf numFmtId="14" fontId="0" fillId="0" borderId="10" xfId="0" applyNumberFormat="1" applyBorder="1" applyAlignment="1">
      <alignment/>
    </xf>
    <xf numFmtId="14" fontId="11" fillId="0" borderId="10" xfId="0" applyNumberFormat="1" applyFont="1" applyBorder="1" applyAlignment="1">
      <alignment/>
    </xf>
    <xf numFmtId="0" fontId="39" fillId="0" borderId="0" xfId="0" applyFont="1" applyAlignment="1">
      <alignment/>
    </xf>
    <xf numFmtId="166" fontId="0" fillId="0" borderId="0" xfId="0" applyNumberFormat="1" applyAlignment="1" quotePrefix="1">
      <alignment/>
    </xf>
    <xf numFmtId="166" fontId="11" fillId="0" borderId="0" xfId="0" applyNumberFormat="1" applyFont="1" applyAlignment="1" quotePrefix="1">
      <alignment/>
    </xf>
    <xf numFmtId="164" fontId="0" fillId="0" borderId="0" xfId="45" applyFont="1" applyAlignment="1" quotePrefix="1">
      <alignment/>
    </xf>
    <xf numFmtId="164" fontId="0" fillId="0" borderId="10" xfId="45" applyFont="1" applyBorder="1" applyAlignment="1">
      <alignment/>
    </xf>
    <xf numFmtId="166" fontId="0" fillId="0" borderId="10" xfId="0" applyNumberFormat="1" applyBorder="1" applyAlignment="1">
      <alignment/>
    </xf>
    <xf numFmtId="166" fontId="11" fillId="0" borderId="10" xfId="0" applyNumberFormat="1" applyFont="1" applyBorder="1" applyAlignment="1">
      <alignment/>
    </xf>
    <xf numFmtId="0" fontId="11" fillId="0" borderId="0" xfId="0" applyFont="1" applyBorder="1" applyAlignment="1">
      <alignment/>
    </xf>
    <xf numFmtId="9" fontId="0" fillId="0" borderId="10" xfId="0" applyNumberFormat="1" applyBorder="1" applyAlignment="1">
      <alignment/>
    </xf>
    <xf numFmtId="9" fontId="0" fillId="0" borderId="0" xfId="0" applyNumberFormat="1" applyAlignment="1">
      <alignment/>
    </xf>
    <xf numFmtId="14" fontId="11" fillId="38" borderId="0" xfId="0" applyNumberFormat="1" applyFont="1" applyFill="1" applyAlignment="1">
      <alignment horizontal="center"/>
    </xf>
    <xf numFmtId="0" fontId="11" fillId="37" borderId="0" xfId="0" applyFont="1" applyFill="1" applyAlignment="1">
      <alignment horizontal="center"/>
    </xf>
    <xf numFmtId="0" fontId="11" fillId="39" borderId="0" xfId="0" applyFont="1" applyFill="1" applyAlignment="1">
      <alignment horizontal="center"/>
    </xf>
    <xf numFmtId="173" fontId="0" fillId="0" borderId="10" xfId="0" applyNumberFormat="1" applyBorder="1" applyAlignment="1">
      <alignment/>
    </xf>
    <xf numFmtId="164" fontId="0" fillId="0" borderId="0" xfId="45" applyFont="1" applyBorder="1" applyAlignment="1">
      <alignment/>
    </xf>
    <xf numFmtId="164" fontId="11" fillId="0" borderId="0" xfId="45" applyFont="1" applyBorder="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0" fillId="0" borderId="0" xfId="0" applyFont="1" applyAlignment="1">
      <alignment horizontal="center"/>
    </xf>
    <xf numFmtId="168" fontId="0" fillId="0" borderId="0" xfId="45" applyNumberFormat="1" applyFont="1" applyAlignment="1">
      <alignment/>
    </xf>
    <xf numFmtId="0" fontId="0" fillId="0" borderId="28" xfId="0" applyFont="1" applyBorder="1" applyAlignment="1">
      <alignment/>
    </xf>
    <xf numFmtId="0" fontId="0" fillId="0" borderId="28" xfId="0" applyFont="1" applyBorder="1" applyAlignment="1">
      <alignment horizontal="center"/>
    </xf>
    <xf numFmtId="168" fontId="0" fillId="0" borderId="28" xfId="45" applyNumberFormat="1" applyFont="1" applyBorder="1" applyAlignment="1">
      <alignment/>
    </xf>
    <xf numFmtId="0" fontId="0" fillId="0" borderId="29" xfId="0" applyFont="1" applyBorder="1" applyAlignment="1">
      <alignment/>
    </xf>
    <xf numFmtId="168" fontId="11" fillId="0" borderId="29" xfId="45" applyNumberFormat="1" applyFont="1" applyBorder="1" applyAlignment="1">
      <alignment/>
    </xf>
    <xf numFmtId="168" fontId="11" fillId="0" borderId="29" xfId="0" applyNumberFormat="1" applyFont="1" applyBorder="1" applyAlignment="1">
      <alignment/>
    </xf>
    <xf numFmtId="0" fontId="11" fillId="0" borderId="0" xfId="0" applyFont="1" applyFill="1" applyBorder="1" applyAlignment="1">
      <alignment horizontal="left"/>
    </xf>
    <xf numFmtId="168" fontId="0" fillId="0" borderId="0" xfId="0" applyNumberFormat="1" applyFont="1" applyAlignment="1">
      <alignment/>
    </xf>
    <xf numFmtId="0" fontId="11" fillId="0" borderId="29" xfId="0" applyFont="1" applyBorder="1" applyAlignment="1">
      <alignment/>
    </xf>
    <xf numFmtId="3" fontId="0" fillId="0" borderId="0" xfId="0" applyNumberFormat="1" applyFont="1" applyFill="1" applyAlignment="1">
      <alignment/>
    </xf>
    <xf numFmtId="168" fontId="0" fillId="0" borderId="0" xfId="45" applyNumberFormat="1" applyFont="1" applyFill="1" applyAlignment="1">
      <alignment/>
    </xf>
    <xf numFmtId="0" fontId="4" fillId="0" borderId="0" xfId="0" applyFont="1" applyFill="1" applyAlignment="1">
      <alignment/>
    </xf>
    <xf numFmtId="0" fontId="43" fillId="0" borderId="0" xfId="0" applyFont="1" applyAlignment="1">
      <alignment/>
    </xf>
    <xf numFmtId="168" fontId="0" fillId="0" borderId="29" xfId="45" applyNumberFormat="1" applyFont="1" applyBorder="1" applyAlignment="1">
      <alignment/>
    </xf>
    <xf numFmtId="168" fontId="0" fillId="0" borderId="29" xfId="0" applyNumberFormat="1" applyFont="1" applyBorder="1" applyAlignment="1">
      <alignment/>
    </xf>
    <xf numFmtId="164" fontId="11" fillId="0" borderId="0" xfId="45" applyFont="1" applyAlignment="1">
      <alignment/>
    </xf>
    <xf numFmtId="168" fontId="0" fillId="0" borderId="28" xfId="0" applyNumberFormat="1" applyFont="1" applyBorder="1" applyAlignment="1">
      <alignment/>
    </xf>
    <xf numFmtId="0" fontId="11" fillId="35" borderId="30" xfId="0" applyFont="1" applyFill="1" applyBorder="1" applyAlignment="1">
      <alignment/>
    </xf>
    <xf numFmtId="0" fontId="11" fillId="35" borderId="0" xfId="0" applyFont="1" applyFill="1" applyBorder="1" applyAlignment="1">
      <alignment/>
    </xf>
    <xf numFmtId="0" fontId="0" fillId="35" borderId="31" xfId="0" applyFont="1" applyFill="1" applyBorder="1" applyAlignment="1">
      <alignment/>
    </xf>
    <xf numFmtId="0" fontId="0" fillId="35" borderId="0" xfId="0" applyFont="1" applyFill="1" applyBorder="1" applyAlignment="1">
      <alignment/>
    </xf>
    <xf numFmtId="0" fontId="0" fillId="36" borderId="0" xfId="0" applyFont="1" applyFill="1" applyBorder="1" applyAlignment="1">
      <alignment/>
    </xf>
    <xf numFmtId="0" fontId="11" fillId="36" borderId="10" xfId="0" applyFont="1" applyFill="1" applyBorder="1" applyAlignment="1">
      <alignment horizontal="center" wrapText="1"/>
    </xf>
    <xf numFmtId="0" fontId="44" fillId="0" borderId="0" xfId="0" applyFont="1" applyAlignment="1">
      <alignment horizontal="center"/>
    </xf>
    <xf numFmtId="9" fontId="0" fillId="0" borderId="10" xfId="0" applyNumberFormat="1" applyBorder="1" applyAlignment="1">
      <alignment horizontal="center"/>
    </xf>
    <xf numFmtId="0" fontId="0" fillId="0" borderId="0" xfId="0" applyFont="1" applyFill="1" applyBorder="1" applyAlignment="1">
      <alignment/>
    </xf>
    <xf numFmtId="167" fontId="0" fillId="0" borderId="10" xfId="0" applyNumberFormat="1" applyFont="1" applyBorder="1" applyAlignment="1">
      <alignment/>
    </xf>
    <xf numFmtId="0" fontId="30" fillId="0" borderId="10" xfId="0" applyFont="1" applyBorder="1" applyAlignment="1">
      <alignment/>
    </xf>
    <xf numFmtId="0" fontId="45" fillId="0" borderId="0" xfId="0" applyFont="1" applyFill="1" applyBorder="1" applyAlignment="1">
      <alignment horizontal="centerContinuous"/>
    </xf>
    <xf numFmtId="0" fontId="0" fillId="0" borderId="10" xfId="0" applyFont="1" applyFill="1" applyBorder="1" applyAlignment="1">
      <alignment/>
    </xf>
    <xf numFmtId="0" fontId="28" fillId="0" borderId="0" xfId="0" applyFont="1" applyAlignment="1">
      <alignment/>
    </xf>
    <xf numFmtId="0" fontId="0" fillId="0" borderId="32" xfId="0" applyFont="1" applyBorder="1" applyAlignment="1">
      <alignment/>
    </xf>
    <xf numFmtId="165" fontId="0" fillId="0" borderId="12" xfId="45" applyNumberFormat="1" applyFont="1" applyBorder="1" applyAlignment="1">
      <alignment/>
    </xf>
    <xf numFmtId="0" fontId="0" fillId="35" borderId="0" xfId="0" applyFill="1" applyAlignment="1">
      <alignment/>
    </xf>
    <xf numFmtId="0" fontId="26" fillId="0" borderId="19" xfId="0" applyFont="1" applyBorder="1" applyAlignment="1">
      <alignment/>
    </xf>
    <xf numFmtId="0" fontId="0" fillId="0" borderId="33" xfId="0" applyBorder="1" applyAlignment="1">
      <alignment/>
    </xf>
    <xf numFmtId="0" fontId="27" fillId="0" borderId="0" xfId="0" applyFont="1" applyFill="1" applyAlignment="1">
      <alignment/>
    </xf>
    <xf numFmtId="0" fontId="25" fillId="0" borderId="0" xfId="0" applyFont="1" applyFill="1" applyBorder="1" applyAlignment="1">
      <alignment vertical="top" wrapText="1"/>
    </xf>
    <xf numFmtId="0" fontId="13" fillId="0" borderId="0" xfId="0" applyFont="1" applyFill="1" applyBorder="1" applyAlignment="1">
      <alignment horizontal="center" vertical="top" wrapText="1"/>
    </xf>
    <xf numFmtId="0" fontId="25" fillId="0" borderId="10" xfId="0" applyFont="1" applyBorder="1" applyAlignment="1">
      <alignment/>
    </xf>
    <xf numFmtId="0" fontId="13" fillId="0" borderId="10" xfId="0" applyFont="1" applyBorder="1" applyAlignment="1">
      <alignment vertical="top" wrapText="1"/>
    </xf>
    <xf numFmtId="0" fontId="25" fillId="0" borderId="0" xfId="0" applyFont="1" applyBorder="1" applyAlignment="1">
      <alignment/>
    </xf>
    <xf numFmtId="14" fontId="25" fillId="0" borderId="10" xfId="0" applyNumberFormat="1" applyFont="1" applyBorder="1" applyAlignment="1">
      <alignment/>
    </xf>
    <xf numFmtId="0" fontId="11" fillId="0" borderId="10" xfId="0" applyFont="1" applyBorder="1" applyAlignment="1" quotePrefix="1">
      <alignment/>
    </xf>
    <xf numFmtId="9" fontId="11" fillId="0" borderId="10" xfId="0" applyNumberFormat="1" applyFont="1" applyBorder="1" applyAlignment="1">
      <alignment/>
    </xf>
    <xf numFmtId="9" fontId="0" fillId="0" borderId="0" xfId="0" applyNumberFormat="1" applyAlignment="1">
      <alignment/>
    </xf>
    <xf numFmtId="0" fontId="0" fillId="0" borderId="10" xfId="0" applyBorder="1" applyAlignment="1">
      <alignment horizontal="left" vertical="center"/>
    </xf>
    <xf numFmtId="0" fontId="13" fillId="36" borderId="0" xfId="0" applyFont="1" applyFill="1" applyAlignment="1">
      <alignment horizontal="left"/>
    </xf>
    <xf numFmtId="0" fontId="46" fillId="0" borderId="0" xfId="0" applyFont="1" applyFill="1" applyAlignment="1">
      <alignment/>
    </xf>
    <xf numFmtId="0" fontId="29" fillId="40" borderId="0" xfId="0" applyFont="1" applyFill="1" applyAlignment="1">
      <alignment horizontal="center"/>
    </xf>
    <xf numFmtId="5" fontId="0" fillId="0" borderId="0" xfId="45" applyNumberFormat="1" applyFont="1" applyBorder="1" applyAlignment="1">
      <alignment/>
    </xf>
    <xf numFmtId="5" fontId="0" fillId="0" borderId="0" xfId="0" applyNumberFormat="1" applyBorder="1" applyAlignment="1">
      <alignment/>
    </xf>
    <xf numFmtId="5" fontId="11" fillId="0" borderId="0" xfId="45" applyNumberFormat="1" applyFont="1" applyBorder="1" applyAlignment="1">
      <alignment/>
    </xf>
    <xf numFmtId="168" fontId="0" fillId="0" borderId="0" xfId="45" applyNumberFormat="1" applyFont="1" applyBorder="1" applyAlignment="1">
      <alignment/>
    </xf>
    <xf numFmtId="4" fontId="11" fillId="0" borderId="0" xfId="45" applyNumberFormat="1" applyFont="1" applyBorder="1" applyAlignment="1">
      <alignment/>
    </xf>
    <xf numFmtId="175" fontId="0" fillId="0" borderId="0" xfId="0" applyNumberFormat="1" applyAlignment="1">
      <alignment/>
    </xf>
    <xf numFmtId="174" fontId="0" fillId="0" borderId="10" xfId="0" applyNumberFormat="1" applyBorder="1" applyAlignment="1">
      <alignment/>
    </xf>
    <xf numFmtId="3" fontId="0" fillId="0" borderId="10" xfId="0" applyNumberFormat="1" applyBorder="1" applyAlignment="1">
      <alignment/>
    </xf>
    <xf numFmtId="174" fontId="0" fillId="0" borderId="10" xfId="0" applyNumberFormat="1" applyBorder="1" applyAlignment="1" quotePrefix="1">
      <alignment/>
    </xf>
    <xf numFmtId="169" fontId="0" fillId="0" borderId="10" xfId="0" applyNumberFormat="1" applyBorder="1" applyAlignment="1">
      <alignment/>
    </xf>
    <xf numFmtId="175" fontId="0" fillId="0" borderId="10" xfId="0" applyNumberFormat="1" applyBorder="1" applyAlignment="1">
      <alignment/>
    </xf>
    <xf numFmtId="175" fontId="0" fillId="0" borderId="10" xfId="0" applyNumberFormat="1" applyBorder="1" applyAlignment="1" quotePrefix="1">
      <alignment/>
    </xf>
    <xf numFmtId="176" fontId="0" fillId="0" borderId="0" xfId="0" applyNumberFormat="1" applyFont="1" applyAlignment="1">
      <alignment/>
    </xf>
    <xf numFmtId="177" fontId="0" fillId="0" borderId="0" xfId="0" applyNumberFormat="1" applyFont="1" applyAlignment="1">
      <alignment/>
    </xf>
    <xf numFmtId="173" fontId="0" fillId="0" borderId="0" xfId="0" applyNumberFormat="1" applyFont="1" applyAlignment="1">
      <alignment/>
    </xf>
    <xf numFmtId="0" fontId="11" fillId="16" borderId="12" xfId="0" applyFont="1" applyFill="1" applyBorder="1" applyAlignment="1">
      <alignment/>
    </xf>
    <xf numFmtId="0" fontId="0" fillId="16" borderId="12" xfId="0" applyFill="1" applyBorder="1" applyAlignment="1">
      <alignment/>
    </xf>
    <xf numFmtId="0" fontId="11" fillId="16" borderId="0" xfId="0" applyFont="1" applyFill="1" applyAlignment="1">
      <alignment/>
    </xf>
    <xf numFmtId="0" fontId="11" fillId="16" borderId="0" xfId="0" applyFont="1" applyFill="1" applyBorder="1" applyAlignment="1" applyProtection="1">
      <alignment horizontal="left"/>
      <protection/>
    </xf>
    <xf numFmtId="0" fontId="11" fillId="16" borderId="10" xfId="0" applyFont="1" applyFill="1" applyBorder="1" applyAlignment="1">
      <alignment/>
    </xf>
    <xf numFmtId="0" fontId="11" fillId="16" borderId="19" xfId="0" applyFont="1" applyFill="1" applyBorder="1" applyAlignment="1">
      <alignment/>
    </xf>
    <xf numFmtId="0" fontId="0" fillId="16" borderId="23" xfId="0" applyFill="1" applyBorder="1" applyAlignment="1">
      <alignment/>
    </xf>
    <xf numFmtId="0" fontId="0" fillId="16" borderId="24" xfId="0" applyFill="1" applyBorder="1" applyAlignment="1">
      <alignment/>
    </xf>
    <xf numFmtId="0" fontId="113" fillId="41" borderId="0" xfId="0" applyFont="1" applyFill="1" applyAlignment="1">
      <alignment/>
    </xf>
    <xf numFmtId="0" fontId="114" fillId="41" borderId="0" xfId="0" applyFont="1" applyFill="1" applyAlignment="1">
      <alignment/>
    </xf>
    <xf numFmtId="0" fontId="115" fillId="41" borderId="0" xfId="0" applyFont="1" applyFill="1" applyAlignment="1">
      <alignment/>
    </xf>
    <xf numFmtId="0" fontId="0" fillId="16" borderId="0" xfId="0" applyFont="1" applyFill="1" applyAlignment="1">
      <alignment/>
    </xf>
    <xf numFmtId="0" fontId="0" fillId="16" borderId="0" xfId="0" applyFont="1" applyFill="1" applyAlignment="1" quotePrefix="1">
      <alignment/>
    </xf>
    <xf numFmtId="164" fontId="0" fillId="16" borderId="0" xfId="45" applyFont="1" applyFill="1" applyAlignment="1">
      <alignment/>
    </xf>
    <xf numFmtId="178" fontId="0" fillId="16" borderId="0" xfId="45" applyNumberFormat="1" applyFont="1" applyFill="1" applyAlignment="1">
      <alignment/>
    </xf>
    <xf numFmtId="0" fontId="11" fillId="10" borderId="0" xfId="0" applyFont="1" applyFill="1" applyAlignment="1">
      <alignment/>
    </xf>
    <xf numFmtId="0" fontId="0" fillId="10" borderId="0" xfId="0" applyFont="1" applyFill="1" applyAlignment="1">
      <alignment/>
    </xf>
    <xf numFmtId="0" fontId="16" fillId="16" borderId="0" xfId="0" applyFont="1" applyFill="1" applyAlignment="1">
      <alignment/>
    </xf>
    <xf numFmtId="164" fontId="0" fillId="10" borderId="0" xfId="45" applyFont="1" applyFill="1" applyAlignment="1">
      <alignment/>
    </xf>
    <xf numFmtId="0" fontId="0" fillId="10" borderId="0" xfId="0" applyFont="1" applyFill="1" applyAlignment="1">
      <alignment wrapText="1"/>
    </xf>
    <xf numFmtId="0" fontId="116" fillId="41" borderId="0" xfId="0" applyFont="1" applyFill="1" applyAlignment="1">
      <alignment/>
    </xf>
    <xf numFmtId="0" fontId="10" fillId="41" borderId="0" xfId="0" applyFont="1" applyFill="1" applyAlignment="1">
      <alignment horizontal="left"/>
    </xf>
    <xf numFmtId="0" fontId="113" fillId="41" borderId="0" xfId="0" applyFont="1" applyFill="1" applyAlignment="1">
      <alignment horizontal="left"/>
    </xf>
    <xf numFmtId="0" fontId="25" fillId="16" borderId="0" xfId="0" applyFont="1" applyFill="1" applyAlignment="1">
      <alignment/>
    </xf>
    <xf numFmtId="0" fontId="117" fillId="41" borderId="0" xfId="0" applyFont="1" applyFill="1" applyAlignment="1">
      <alignment/>
    </xf>
    <xf numFmtId="0" fontId="0" fillId="16" borderId="0" xfId="0" applyFill="1" applyAlignment="1">
      <alignment/>
    </xf>
    <xf numFmtId="0" fontId="0" fillId="16" borderId="0" xfId="0" applyFont="1" applyFill="1" applyBorder="1" applyAlignment="1">
      <alignment/>
    </xf>
    <xf numFmtId="0" fontId="11" fillId="16" borderId="34" xfId="0" applyFont="1" applyFill="1" applyBorder="1" applyAlignment="1">
      <alignment/>
    </xf>
    <xf numFmtId="0" fontId="11" fillId="16" borderId="10" xfId="0" applyFont="1" applyFill="1" applyBorder="1" applyAlignment="1">
      <alignment horizontal="center"/>
    </xf>
    <xf numFmtId="3" fontId="0" fillId="16" borderId="10" xfId="0" applyNumberFormat="1" applyFill="1" applyBorder="1" applyAlignment="1">
      <alignment/>
    </xf>
    <xf numFmtId="4" fontId="0" fillId="16" borderId="10" xfId="0" applyNumberFormat="1" applyFill="1" applyBorder="1" applyAlignment="1">
      <alignment/>
    </xf>
    <xf numFmtId="0" fontId="0" fillId="16" borderId="10" xfId="0" applyFill="1" applyBorder="1" applyAlignment="1">
      <alignment/>
    </xf>
    <xf numFmtId="175" fontId="0" fillId="16" borderId="10" xfId="0" applyNumberFormat="1" applyFill="1" applyBorder="1" applyAlignment="1">
      <alignment/>
    </xf>
    <xf numFmtId="0" fontId="11" fillId="16" borderId="0" xfId="0" applyFont="1" applyFill="1" applyBorder="1" applyAlignment="1">
      <alignment/>
    </xf>
    <xf numFmtId="0" fontId="11" fillId="16" borderId="0" xfId="0" applyFont="1" applyFill="1" applyBorder="1" applyAlignment="1">
      <alignment horizontal="center"/>
    </xf>
    <xf numFmtId="0" fontId="15" fillId="16" borderId="0" xfId="0" applyFont="1" applyFill="1" applyAlignment="1">
      <alignment horizontal="left"/>
    </xf>
    <xf numFmtId="0" fontId="11" fillId="16" borderId="0" xfId="0" applyFont="1" applyFill="1" applyAlignment="1">
      <alignment horizontal="center"/>
    </xf>
    <xf numFmtId="4" fontId="0" fillId="16" borderId="0" xfId="0" applyNumberFormat="1" applyFont="1" applyFill="1" applyAlignment="1">
      <alignment/>
    </xf>
    <xf numFmtId="4" fontId="11" fillId="16" borderId="0" xfId="0" applyNumberFormat="1" applyFont="1" applyFill="1" applyAlignment="1">
      <alignment/>
    </xf>
    <xf numFmtId="0" fontId="29" fillId="41" borderId="0" xfId="0" applyFont="1" applyFill="1" applyAlignment="1">
      <alignment/>
    </xf>
    <xf numFmtId="9" fontId="11" fillId="16" borderId="10" xfId="0" applyNumberFormat="1" applyFont="1" applyFill="1" applyBorder="1" applyAlignment="1">
      <alignment horizontal="center"/>
    </xf>
    <xf numFmtId="0" fontId="11" fillId="10" borderId="10" xfId="0" applyFont="1" applyFill="1" applyBorder="1" applyAlignment="1">
      <alignment/>
    </xf>
    <xf numFmtId="9" fontId="11" fillId="10" borderId="10" xfId="0" applyNumberFormat="1" applyFont="1" applyFill="1" applyBorder="1" applyAlignment="1">
      <alignment horizontal="center"/>
    </xf>
    <xf numFmtId="0" fontId="13" fillId="10" borderId="0" xfId="0" applyFont="1" applyFill="1" applyAlignment="1">
      <alignment/>
    </xf>
    <xf numFmtId="0" fontId="14" fillId="16" borderId="10" xfId="0" applyFont="1" applyFill="1" applyBorder="1" applyAlignment="1">
      <alignment horizontal="center"/>
    </xf>
    <xf numFmtId="0" fontId="38" fillId="41" borderId="10" xfId="0" applyFont="1" applyFill="1" applyBorder="1" applyAlignment="1">
      <alignment/>
    </xf>
    <xf numFmtId="0" fontId="38" fillId="41" borderId="0" xfId="0" applyFont="1" applyFill="1" applyAlignment="1">
      <alignment/>
    </xf>
    <xf numFmtId="0" fontId="27" fillId="41" borderId="0" xfId="0" applyFont="1" applyFill="1" applyAlignment="1">
      <alignment/>
    </xf>
    <xf numFmtId="0" fontId="118" fillId="0" borderId="0" xfId="0" applyFont="1" applyAlignment="1">
      <alignment/>
    </xf>
    <xf numFmtId="0" fontId="119" fillId="0" borderId="0" xfId="0" applyFont="1" applyAlignment="1">
      <alignment/>
    </xf>
    <xf numFmtId="0" fontId="11" fillId="16" borderId="0" xfId="0" applyFont="1" applyFill="1" applyAlignment="1">
      <alignment horizontal="center" vertical="center"/>
    </xf>
    <xf numFmtId="0" fontId="11" fillId="16" borderId="0" xfId="0" applyFont="1" applyFill="1" applyAlignment="1">
      <alignment horizontal="center" vertical="center" wrapText="1"/>
    </xf>
    <xf numFmtId="168" fontId="0" fillId="10" borderId="0" xfId="45" applyNumberFormat="1" applyFont="1" applyFill="1" applyAlignment="1">
      <alignment/>
    </xf>
    <xf numFmtId="168" fontId="0" fillId="10" borderId="28" xfId="45" applyNumberFormat="1" applyFont="1" applyFill="1" applyBorder="1" applyAlignment="1">
      <alignment/>
    </xf>
    <xf numFmtId="0" fontId="0" fillId="10" borderId="28" xfId="0" applyFont="1" applyFill="1" applyBorder="1" applyAlignment="1">
      <alignment/>
    </xf>
    <xf numFmtId="0" fontId="46" fillId="41" borderId="0" xfId="0" applyFont="1" applyFill="1" applyAlignment="1">
      <alignment/>
    </xf>
    <xf numFmtId="0" fontId="120" fillId="0" borderId="10" xfId="0" applyFont="1" applyBorder="1" applyAlignment="1">
      <alignment/>
    </xf>
    <xf numFmtId="0" fontId="11" fillId="16" borderId="10" xfId="0" applyFont="1" applyFill="1" applyBorder="1" applyAlignment="1">
      <alignment horizontal="center" vertical="center"/>
    </xf>
    <xf numFmtId="0" fontId="11" fillId="16" borderId="10" xfId="0" applyFont="1" applyFill="1" applyBorder="1" applyAlignment="1">
      <alignment horizontal="center" vertical="center" wrapText="1"/>
    </xf>
    <xf numFmtId="2" fontId="11" fillId="10" borderId="17" xfId="0" applyNumberFormat="1" applyFont="1" applyFill="1" applyBorder="1" applyAlignment="1">
      <alignment/>
    </xf>
    <xf numFmtId="21" fontId="11" fillId="10" borderId="17" xfId="0" applyNumberFormat="1" applyFont="1" applyFill="1" applyBorder="1" applyAlignment="1">
      <alignment/>
    </xf>
    <xf numFmtId="0" fontId="11" fillId="10" borderId="35" xfId="0" applyFont="1" applyFill="1" applyBorder="1" applyAlignment="1">
      <alignment/>
    </xf>
    <xf numFmtId="0" fontId="121" fillId="0" borderId="0" xfId="0" applyFont="1" applyFill="1" applyAlignment="1">
      <alignment horizontal="left"/>
    </xf>
    <xf numFmtId="0" fontId="120" fillId="0" borderId="0" xfId="0" applyFont="1" applyAlignment="1">
      <alignment/>
    </xf>
    <xf numFmtId="0" fontId="0" fillId="0" borderId="0" xfId="0" applyFont="1" applyAlignment="1">
      <alignment/>
    </xf>
    <xf numFmtId="0" fontId="24" fillId="41" borderId="12" xfId="0" applyFont="1" applyFill="1" applyBorder="1" applyAlignment="1">
      <alignment horizontal="center" vertical="center"/>
    </xf>
    <xf numFmtId="0" fontId="24" fillId="41" borderId="12" xfId="0" applyFont="1" applyFill="1" applyBorder="1" applyAlignment="1">
      <alignment horizontal="center" vertical="center" wrapText="1"/>
    </xf>
    <xf numFmtId="164" fontId="24" fillId="41" borderId="12" xfId="45" applyFont="1" applyFill="1" applyBorder="1" applyAlignment="1">
      <alignment horizontal="center" vertical="center" wrapText="1"/>
    </xf>
    <xf numFmtId="20" fontId="120" fillId="0" borderId="0" xfId="0" applyNumberFormat="1" applyFont="1" applyFill="1" applyBorder="1" applyAlignment="1">
      <alignment/>
    </xf>
    <xf numFmtId="0" fontId="120" fillId="0" borderId="0" xfId="0" applyNumberFormat="1" applyFont="1" applyFill="1" applyAlignment="1">
      <alignment/>
    </xf>
    <xf numFmtId="0" fontId="0" fillId="16" borderId="0" xfId="0" applyFont="1" applyFill="1" applyAlignment="1">
      <alignment/>
    </xf>
    <xf numFmtId="5" fontId="11" fillId="0" borderId="0" xfId="0" applyNumberFormat="1" applyFont="1" applyBorder="1" applyAlignment="1">
      <alignment/>
    </xf>
    <xf numFmtId="1" fontId="0" fillId="0" borderId="0" xfId="0" applyNumberFormat="1" applyBorder="1" applyAlignment="1">
      <alignment/>
    </xf>
    <xf numFmtId="0" fontId="0" fillId="0" borderId="0" xfId="0" applyFont="1" applyAlignment="1">
      <alignment horizontal="right"/>
    </xf>
    <xf numFmtId="0" fontId="0" fillId="0" borderId="0" xfId="0" applyFont="1" applyAlignment="1">
      <alignment/>
    </xf>
    <xf numFmtId="0" fontId="0" fillId="0" borderId="0" xfId="0" applyFont="1" applyFill="1" applyBorder="1" applyAlignment="1">
      <alignment/>
    </xf>
    <xf numFmtId="17" fontId="16" fillId="0" borderId="0" xfId="0" applyNumberFormat="1" applyFont="1" applyFill="1" applyBorder="1" applyAlignment="1" quotePrefix="1">
      <alignment/>
    </xf>
    <xf numFmtId="0" fontId="16" fillId="0" borderId="0" xfId="0" applyNumberFormat="1" applyFont="1" applyFill="1" applyBorder="1" applyAlignment="1" quotePrefix="1">
      <alignment/>
    </xf>
    <xf numFmtId="0" fontId="11" fillId="42" borderId="0" xfId="0" applyFont="1" applyFill="1" applyBorder="1" applyAlignment="1">
      <alignment horizontal="center" vertical="center" wrapText="1"/>
    </xf>
    <xf numFmtId="0" fontId="11" fillId="43" borderId="0" xfId="0" applyFont="1" applyFill="1" applyBorder="1" applyAlignment="1">
      <alignment horizontal="center" vertical="center" wrapText="1"/>
    </xf>
    <xf numFmtId="179" fontId="0" fillId="0" borderId="0" xfId="0" applyNumberFormat="1" applyFont="1" applyFill="1" applyBorder="1" applyAlignment="1">
      <alignment/>
    </xf>
    <xf numFmtId="0" fontId="17" fillId="0" borderId="0" xfId="0" applyNumberFormat="1" applyFont="1" applyFill="1" applyBorder="1" applyAlignment="1" quotePrefix="1">
      <alignment/>
    </xf>
    <xf numFmtId="0" fontId="17" fillId="0" borderId="0" xfId="0" applyFont="1" applyFill="1" applyBorder="1" applyAlignment="1">
      <alignment/>
    </xf>
    <xf numFmtId="17" fontId="17" fillId="0" borderId="0" xfId="0" applyNumberFormat="1" applyFont="1" applyFill="1" applyBorder="1" applyAlignment="1" quotePrefix="1">
      <alignment/>
    </xf>
    <xf numFmtId="0" fontId="11" fillId="44" borderId="0" xfId="0" applyFont="1" applyFill="1" applyBorder="1" applyAlignment="1">
      <alignment horizontal="center" vertical="center" wrapText="1"/>
    </xf>
    <xf numFmtId="180" fontId="0" fillId="0" borderId="0" xfId="0" applyNumberFormat="1" applyFont="1" applyFill="1" applyBorder="1" applyAlignment="1">
      <alignment/>
    </xf>
    <xf numFmtId="0" fontId="0" fillId="0" borderId="10" xfId="0" applyNumberFormat="1" applyBorder="1" applyAlignment="1">
      <alignment/>
    </xf>
    <xf numFmtId="0" fontId="29" fillId="41" borderId="0" xfId="0" applyFont="1" applyFill="1" applyAlignment="1">
      <alignment horizontal="center"/>
    </xf>
    <xf numFmtId="0" fontId="113" fillId="41" borderId="21" xfId="0" applyFont="1" applyFill="1" applyBorder="1" applyAlignment="1">
      <alignment horizontal="center"/>
    </xf>
    <xf numFmtId="0" fontId="27" fillId="41" borderId="0" xfId="0" applyFont="1" applyFill="1" applyAlignment="1">
      <alignment horizontal="center"/>
    </xf>
    <xf numFmtId="0" fontId="117" fillId="41" borderId="0" xfId="0" applyFont="1" applyFill="1" applyAlignment="1">
      <alignment horizontal="center"/>
    </xf>
    <xf numFmtId="0" fontId="113" fillId="41" borderId="0" xfId="0" applyFont="1" applyFill="1" applyAlignment="1">
      <alignment horizontal="center"/>
    </xf>
    <xf numFmtId="0" fontId="27" fillId="41" borderId="0" xfId="0" applyFont="1" applyFill="1" applyBorder="1" applyAlignment="1">
      <alignment vertical="center"/>
    </xf>
    <xf numFmtId="0" fontId="0" fillId="0" borderId="0" xfId="0" applyFont="1" applyAlignment="1">
      <alignment wrapText="1"/>
    </xf>
    <xf numFmtId="0" fontId="4" fillId="0" borderId="0" xfId="0" applyFont="1" applyAlignment="1">
      <alignment wrapText="1"/>
    </xf>
    <xf numFmtId="0" fontId="11" fillId="16" borderId="36" xfId="0" applyFont="1" applyFill="1" applyBorder="1" applyAlignment="1">
      <alignment horizontal="center"/>
    </xf>
    <xf numFmtId="0" fontId="11" fillId="16" borderId="37" xfId="0" applyFont="1" applyFill="1" applyBorder="1" applyAlignment="1">
      <alignment horizontal="center"/>
    </xf>
    <xf numFmtId="0" fontId="116" fillId="41" borderId="0" xfId="0" applyFont="1" applyFill="1" applyAlignment="1">
      <alignment horizontal="center"/>
    </xf>
    <xf numFmtId="0" fontId="11" fillId="16" borderId="0" xfId="0" applyFont="1" applyFill="1" applyAlignment="1">
      <alignment horizontal="center"/>
    </xf>
    <xf numFmtId="0" fontId="116" fillId="41" borderId="0" xfId="0" applyFont="1" applyFill="1" applyBorder="1" applyAlignment="1">
      <alignment horizontal="center"/>
    </xf>
    <xf numFmtId="0" fontId="113" fillId="41" borderId="21" xfId="0" applyFont="1" applyFill="1" applyBorder="1" applyAlignment="1">
      <alignment horizontal="center" vertical="center"/>
    </xf>
    <xf numFmtId="0" fontId="11" fillId="36" borderId="0" xfId="0" applyFont="1" applyFill="1" applyBorder="1" applyAlignment="1">
      <alignment horizontal="center"/>
    </xf>
    <xf numFmtId="0" fontId="10" fillId="41" borderId="21" xfId="0" applyFont="1" applyFill="1" applyBorder="1" applyAlignment="1">
      <alignment horizontal="center" vertical="center"/>
    </xf>
    <xf numFmtId="0" fontId="113" fillId="41" borderId="0" xfId="0" applyFont="1" applyFill="1" applyAlignment="1">
      <alignment horizontal="center" vertical="center"/>
    </xf>
    <xf numFmtId="0" fontId="13" fillId="16" borderId="36" xfId="0" applyFont="1" applyFill="1" applyBorder="1" applyAlignment="1">
      <alignment horizontal="center"/>
    </xf>
    <xf numFmtId="0" fontId="13" fillId="16" borderId="38" xfId="0" applyFont="1" applyFill="1" applyBorder="1" applyAlignment="1">
      <alignment horizontal="center"/>
    </xf>
    <xf numFmtId="0" fontId="13" fillId="16" borderId="37" xfId="0" applyFont="1" applyFill="1" applyBorder="1" applyAlignment="1">
      <alignment horizontal="center"/>
    </xf>
    <xf numFmtId="0" fontId="23" fillId="0" borderId="0" xfId="0" applyFont="1"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8">
    <dxf>
      <font>
        <color rgb="FF9C0006"/>
      </font>
      <fill>
        <patternFill>
          <bgColor rgb="FFFFC7CE"/>
        </patternFill>
      </fill>
    </dxf>
    <dxf>
      <font>
        <color rgb="FF006100"/>
      </font>
      <fill>
        <patternFill>
          <bgColor rgb="FFC6EFCE"/>
        </patternFill>
      </fill>
    </dxf>
    <dxf/>
    <dxf/>
    <dxf>
      <font>
        <b/>
        <i val="0"/>
        <color indexed="9"/>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none">
          <bgColor indexed="65"/>
        </patternFill>
      </fill>
    </dxf>
    <dxf>
      <fill>
        <patternFill patternType="none">
          <bgColor indexed="65"/>
        </patternFill>
      </fill>
    </dxf>
    <dxf>
      <font>
        <b val="0"/>
        <i val="0"/>
        <color auto="1"/>
      </font>
      <fill>
        <patternFill patternType="none">
          <bgColor indexed="65"/>
        </patternFill>
      </fill>
    </dxf>
    <dxf>
      <fill>
        <patternFill patternType="none">
          <bgColor indexed="65"/>
        </patternFill>
      </fill>
    </dxf>
    <dxf>
      <fill>
        <patternFill patternType="none">
          <bgColor indexed="65"/>
        </patternFill>
      </fill>
    </dxf>
    <dxf>
      <font>
        <b/>
        <i val="0"/>
        <color indexed="9"/>
      </font>
      <fill>
        <patternFill patternType="none">
          <bgColor indexed="65"/>
        </patternFill>
      </fill>
    </dxf>
    <dxf>
      <font>
        <b/>
        <i val="0"/>
        <color rgb="FFFFFFFF"/>
      </font>
      <fill>
        <patternFill patternType="none">
          <bgColor indexed="65"/>
        </patternFill>
      </fill>
      <border/>
    </dxf>
    <dxf>
      <font>
        <color rgb="FF006100"/>
      </font>
      <fill>
        <patternFill>
          <bgColor rgb="FFC6EFCE"/>
        </patternFill>
      </fill>
      <border/>
    </dxf>
    <dxf>
      <font>
        <color rgb="FF9C0006"/>
      </font>
      <fill>
        <patternFill>
          <bgColor rgb="FFFFC7CE"/>
        </patternFill>
      </fill>
      <border/>
    </dxf>
    <dxf>
      <font>
        <b/>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Umsätze 1. Quartal</a:t>
            </a:r>
          </a:p>
        </c:rich>
      </c:tx>
      <c:layout>
        <c:manualLayout>
          <c:xMode val="factor"/>
          <c:yMode val="factor"/>
          <c:x val="-0.002"/>
          <c:y val="-0.0075"/>
        </c:manualLayout>
      </c:layout>
      <c:spPr>
        <a:noFill/>
        <a:ln w="3175">
          <a:noFill/>
        </a:ln>
      </c:spPr>
    </c:title>
    <c:plotArea>
      <c:layout>
        <c:manualLayout>
          <c:xMode val="edge"/>
          <c:yMode val="edge"/>
          <c:x val="0.0035"/>
          <c:y val="0.15075"/>
          <c:w val="0.776"/>
          <c:h val="0.85375"/>
        </c:manualLayout>
      </c:layout>
      <c:barChart>
        <c:barDir val="col"/>
        <c:grouping val="clustered"/>
        <c:varyColors val="0"/>
        <c:ser>
          <c:idx val="0"/>
          <c:order val="0"/>
          <c:tx>
            <c:strRef>
              <c:f>'16-Diagramm-ueb'!$A$3</c:f>
              <c:strCache>
                <c:ptCount val="1"/>
                <c:pt idx="0">
                  <c:v>Frankfurt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'16-Diagramm-ueb'!$B$2:$D$2</c:f>
              <c:strCache/>
            </c:strRef>
          </c:cat>
          <c:val>
            <c:numRef>
              <c:f>'16-Diagramm-ueb'!$B$3:$D$3</c:f>
              <c:numCache/>
            </c:numRef>
          </c:val>
        </c:ser>
        <c:ser>
          <c:idx val="1"/>
          <c:order val="1"/>
          <c:tx>
            <c:strRef>
              <c:f>'16-Diagramm-ueb'!$A$4</c:f>
              <c:strCache>
                <c:ptCount val="1"/>
                <c:pt idx="0">
                  <c:v>Offenbach</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'16-Diagramm-ueb'!$B$2:$D$2</c:f>
              <c:strCache/>
            </c:strRef>
          </c:cat>
          <c:val>
            <c:numRef>
              <c:f>'16-Diagramm-ueb'!$B$4:$D$4</c:f>
              <c:numCache/>
            </c:numRef>
          </c:val>
        </c:ser>
        <c:ser>
          <c:idx val="2"/>
          <c:order val="2"/>
          <c:tx>
            <c:strRef>
              <c:f>'16-Diagramm-ueb'!$A$5</c:f>
              <c:strCache>
                <c:ptCount val="1"/>
                <c:pt idx="0">
                  <c:v>Mainz</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'16-Diagramm-ueb'!$B$2:$D$2</c:f>
              <c:strCache/>
            </c:strRef>
          </c:cat>
          <c:val>
            <c:numRef>
              <c:f>'16-Diagramm-ueb'!$B$5:$D$5</c:f>
              <c:numCache/>
            </c:numRef>
          </c:val>
        </c:ser>
        <c:ser>
          <c:idx val="3"/>
          <c:order val="3"/>
          <c:tx>
            <c:strRef>
              <c:f>'16-Diagramm-ueb'!$A$6</c:f>
              <c:strCache>
                <c:ptCount val="1"/>
                <c:pt idx="0">
                  <c:v>Darmstadt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'16-Diagramm-ueb'!$B$2:$D$2</c:f>
              <c:strCache/>
            </c:strRef>
          </c:cat>
          <c:val>
            <c:numRef>
              <c:f>'16-Diagramm-ueb'!$B$6:$D$6</c:f>
              <c:numCache/>
            </c:numRef>
          </c:val>
        </c:ser>
        <c:ser>
          <c:idx val="4"/>
          <c:order val="4"/>
          <c:tx>
            <c:strRef>
              <c:f>'16-Diagramm-ueb'!$A$7</c:f>
              <c:strCache>
                <c:ptCount val="1"/>
                <c:pt idx="0">
                  <c:v>Wiesbaden</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'16-Diagramm-ueb'!$B$2:$D$2</c:f>
              <c:strCache/>
            </c:strRef>
          </c:cat>
          <c:val>
            <c:numRef>
              <c:f>'16-Diagramm-ueb'!$B$7:$D$7</c:f>
              <c:numCache/>
            </c:numRef>
          </c:val>
        </c:ser>
        <c:axId val="37637930"/>
        <c:axId val="3197051"/>
      </c:barChart>
      <c:catAx>
        <c:axId val="37637930"/>
        <c:scaling>
          <c:orientation val="minMax"/>
        </c:scaling>
        <c:axPos val="b"/>
        <c:delete val="0"/>
        <c:numFmt formatCode="General" sourceLinked="1"/>
        <c:majorTickMark val="none"/>
        <c:minorTickMark val="none"/>
        <c:tickLblPos val="nextTo"/>
        <c:spPr>
          <a:ln w="3175">
            <a:solidFill>
              <a:srgbClr val="FFCC99"/>
            </a:solidFill>
          </a:ln>
        </c:spPr>
        <c:crossAx val="3197051"/>
        <c:crosses val="autoZero"/>
        <c:auto val="1"/>
        <c:lblOffset val="100"/>
        <c:tickLblSkip val="1"/>
        <c:noMultiLvlLbl val="0"/>
      </c:catAx>
      <c:valAx>
        <c:axId val="31970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637930"/>
        <c:crossesAt val="1"/>
        <c:crossBetween val="between"/>
        <c:dispUnits/>
      </c:valAx>
      <c:spPr>
        <a:gradFill rotWithShape="1">
          <a:gsLst>
            <a:gs pos="0">
              <a:srgbClr val="9AB5E4"/>
            </a:gs>
            <a:gs pos="50000">
              <a:srgbClr val="C2D1ED"/>
            </a:gs>
            <a:gs pos="100000">
              <a:srgbClr val="E1E8F5"/>
            </a:gs>
          </a:gsLst>
          <a:lin ang="5400000" scaled="1"/>
        </a:gradFill>
        <a:ln w="3175">
          <a:noFill/>
        </a:ln>
      </c:spPr>
    </c:plotArea>
    <c:legend>
      <c:legendPos val="r"/>
      <c:layout>
        <c:manualLayout>
          <c:xMode val="edge"/>
          <c:yMode val="edge"/>
          <c:x val="0.81325"/>
          <c:y val="0.34725"/>
          <c:w val="0.17625"/>
          <c:h val="0.449"/>
        </c:manualLayout>
      </c:layout>
      <c:overlay val="0"/>
      <c:spPr>
        <a:noFill/>
        <a:ln w="3175">
          <a:noFill/>
        </a:ln>
      </c:spPr>
    </c:legend>
    <c:plotVisOnly val="1"/>
    <c:dispBlanksAs val="gap"/>
    <c:showDLblsOverMax val="0"/>
  </c:chart>
  <c:spPr>
    <a:solidFill>
      <a:srgbClr val="C6D9F1"/>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Anteil in Prozent</a:t>
            </a:r>
          </a:p>
        </c:rich>
      </c:tx>
      <c:layout>
        <c:manualLayout>
          <c:xMode val="factor"/>
          <c:yMode val="factor"/>
          <c:x val="-0.002"/>
          <c:y val="-0.01075"/>
        </c:manualLayout>
      </c:layout>
      <c:spPr>
        <a:noFill/>
        <a:ln w="3175">
          <a:noFill/>
        </a:ln>
      </c:spPr>
    </c:title>
    <c:plotArea>
      <c:layout>
        <c:manualLayout>
          <c:xMode val="edge"/>
          <c:yMode val="edge"/>
          <c:x val="0.29925"/>
          <c:y val="0.2375"/>
          <c:w val="0.396"/>
          <c:h val="0.66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
                <c:rich>
                  <a:bodyPr vert="horz" rot="0" anchor="ctr"/>
                  <a:lstStyle/>
                  <a:p>
                    <a:pPr algn="ctr">
                      <a:defRPr/>
                    </a:pPr>
                    <a:r>
                      <a:rPr lang="en-US" cap="none" sz="900" b="1" i="0" u="none" baseline="0">
                        <a:solidFill>
                          <a:srgbClr val="000000"/>
                        </a:solidFill>
                      </a:rPr>
                      <a:t>Frankfurt</a:t>
                    </a:r>
                    <a:r>
                      <a:rPr lang="en-US" cap="none" sz="900" b="0" i="0" u="none" baseline="0">
                        <a:solidFill>
                          <a:srgbClr val="000000"/>
                        </a:solidFill>
                      </a:rPr>
                      <a:t>
19%</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1" i="0" u="none" baseline="0">
                        <a:solidFill>
                          <a:srgbClr val="000000"/>
                        </a:solidFill>
                      </a:rPr>
                      <a:t>Offenbach</a:t>
                    </a:r>
                    <a:r>
                      <a:rPr lang="en-US" cap="none" sz="900" b="0" i="0" u="none" baseline="0">
                        <a:solidFill>
                          <a:srgbClr val="000000"/>
                        </a:solidFill>
                      </a:rPr>
                      <a:t>
15%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1" i="0" u="none" baseline="0">
                        <a:solidFill>
                          <a:srgbClr val="000000"/>
                        </a:solidFill>
                      </a:rPr>
                      <a:t>Mainz</a:t>
                    </a:r>
                    <a:r>
                      <a:rPr lang="en-US" cap="none" sz="900" b="0" i="0" u="none" baseline="0">
                        <a:solidFill>
                          <a:srgbClr val="000000"/>
                        </a:solidFill>
                      </a:rPr>
                      <a:t>
21%</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1" i="0" u="none" baseline="0">
                        <a:solidFill>
                          <a:srgbClr val="000000"/>
                        </a:solidFill>
                      </a:rPr>
                      <a:t>Darmstadt</a:t>
                    </a:r>
                    <a:r>
                      <a:rPr lang="en-US" cap="none" sz="900" b="0" i="0" u="none" baseline="0">
                        <a:solidFill>
                          <a:srgbClr val="000000"/>
                        </a:solidFill>
                      </a:rPr>
                      <a:t>
22%</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1" i="0" u="none" baseline="0">
                        <a:solidFill>
                          <a:srgbClr val="000000"/>
                        </a:solidFill>
                      </a:rPr>
                      <a:t>Wiesbade</a:t>
                    </a:r>
                    <a:r>
                      <a:rPr lang="en-US" cap="none" sz="900" b="0" i="0" u="none" baseline="0">
                        <a:solidFill>
                          <a:srgbClr val="000000"/>
                        </a:solidFill>
                      </a:rPr>
                      <a:t>n
23%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'16-Diagramm-ueb'!$A$3:$A$7</c:f>
              <c:strCache/>
            </c:strRef>
          </c:cat>
          <c:val>
            <c:numRef>
              <c:f>'16-Diagramm-ueb'!$F$3:$F$7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Messe-Umsätze im Jahr ...</a:t>
            </a:r>
          </a:p>
        </c:rich>
      </c:tx>
      <c:layout>
        <c:manualLayout>
          <c:xMode val="factor"/>
          <c:yMode val="factor"/>
          <c:x val="-0.00175"/>
          <c:y val="-0.012"/>
        </c:manualLayout>
      </c:layout>
      <c:spPr>
        <a:noFill/>
        <a:ln w="3175">
          <a:noFill/>
        </a:ln>
      </c:spPr>
    </c:title>
    <c:plotArea>
      <c:layout>
        <c:manualLayout>
          <c:xMode val="edge"/>
          <c:yMode val="edge"/>
          <c:x val="0.05525"/>
          <c:y val="0.11875"/>
          <c:w val="0.9225"/>
          <c:h val="0.84"/>
        </c:manualLayout>
      </c:layout>
      <c:barChart>
        <c:barDir val="col"/>
        <c:grouping val="clustered"/>
        <c:varyColors val="0"/>
        <c:ser>
          <c:idx val="0"/>
          <c:order val="0"/>
          <c:tx>
            <c:strRef>
              <c:f>'18-Statistik-loes'!$A$3</c:f>
              <c:strCache>
                <c:ptCount val="1"/>
                <c:pt idx="0">
                  <c:v>Art. 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'18-Statistik-loes'!$B$2:$E$2</c:f>
              <c:strCache/>
            </c:strRef>
          </c:cat>
          <c:val>
            <c:numRef>
              <c:f>'18-Statistik-loes'!$B$3:$E$3</c:f>
              <c:numCache/>
            </c:numRef>
          </c:val>
        </c:ser>
        <c:ser>
          <c:idx val="1"/>
          <c:order val="1"/>
          <c:tx>
            <c:strRef>
              <c:f>'18-Statistik-loes'!$A$4</c:f>
              <c:strCache>
                <c:ptCount val="1"/>
                <c:pt idx="0">
                  <c:v>Art. 2</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'18-Statistik-loes'!$B$2:$E$2</c:f>
              <c:strCache/>
            </c:strRef>
          </c:cat>
          <c:val>
            <c:numRef>
              <c:f>'18-Statistik-loes'!$B$4:$E$4</c:f>
              <c:numCache/>
            </c:numRef>
          </c:val>
        </c:ser>
        <c:ser>
          <c:idx val="2"/>
          <c:order val="2"/>
          <c:tx>
            <c:strRef>
              <c:f>'18-Statistik-loes'!$A$5</c:f>
              <c:strCache>
                <c:ptCount val="1"/>
                <c:pt idx="0">
                  <c:v>Art. 3</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'18-Statistik-loes'!$B$2:$E$2</c:f>
              <c:strCache/>
            </c:strRef>
          </c:cat>
          <c:val>
            <c:numRef>
              <c:f>'18-Statistik-loes'!$B$5:$E$5</c:f>
              <c:numCache/>
            </c:numRef>
          </c:val>
        </c:ser>
        <c:ser>
          <c:idx val="3"/>
          <c:order val="3"/>
          <c:tx>
            <c:strRef>
              <c:f>'18-Statistik-loes'!$A$6</c:f>
              <c:strCache>
                <c:ptCount val="1"/>
                <c:pt idx="0">
                  <c:v>Art. 4</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'18-Statistik-loes'!$B$2:$E$2</c:f>
              <c:strCache/>
            </c:strRef>
          </c:cat>
          <c:val>
            <c:numRef>
              <c:f>'18-Statistik-loes'!$B$6:$E$6</c:f>
              <c:numCache/>
            </c:numRef>
          </c:val>
        </c:ser>
        <c:ser>
          <c:idx val="4"/>
          <c:order val="4"/>
          <c:tx>
            <c:strRef>
              <c:f>'18-Statistik-loes'!$A$7</c:f>
              <c:strCache>
                <c:ptCount val="1"/>
                <c:pt idx="0">
                  <c:v>Art. 5</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'18-Statistik-loes'!$B$2:$E$2</c:f>
              <c:strCache/>
            </c:strRef>
          </c:cat>
          <c:val>
            <c:numRef>
              <c:f>'18-Statistik-loes'!$B$7:$E$7</c:f>
              <c:numCache/>
            </c:numRef>
          </c:val>
        </c:ser>
        <c:ser>
          <c:idx val="5"/>
          <c:order val="5"/>
          <c:tx>
            <c:strRef>
              <c:f>'18-Statistik-loes'!$A$8</c:f>
              <c:strCache>
                <c:ptCount val="1"/>
                <c:pt idx="0">
                  <c:v>Art. 6</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'18-Statistik-loes'!$B$2:$E$2</c:f>
              <c:strCache/>
            </c:strRef>
          </c:cat>
          <c:val>
            <c:numRef>
              <c:f>'18-Statistik-loes'!$B$8:$E$8</c:f>
              <c:numCache/>
            </c:numRef>
          </c:val>
        </c:ser>
        <c:axId val="28773460"/>
        <c:axId val="57634549"/>
      </c:barChart>
      <c:catAx>
        <c:axId val="28773460"/>
        <c:scaling>
          <c:orientation val="minMax"/>
        </c:scaling>
        <c:axPos val="b"/>
        <c:delete val="0"/>
        <c:numFmt formatCode="General" sourceLinked="1"/>
        <c:majorTickMark val="none"/>
        <c:minorTickMark val="none"/>
        <c:tickLblPos val="nextTo"/>
        <c:spPr>
          <a:ln w="3175">
            <a:solidFill>
              <a:srgbClr val="808080"/>
            </a:solidFill>
          </a:ln>
        </c:spPr>
        <c:crossAx val="57634549"/>
        <c:crosses val="autoZero"/>
        <c:auto val="1"/>
        <c:lblOffset val="100"/>
        <c:tickLblSkip val="1"/>
        <c:noMultiLvlLbl val="0"/>
      </c:catAx>
      <c:valAx>
        <c:axId val="57634549"/>
        <c:scaling>
          <c:orientation val="minMax"/>
        </c:scaling>
        <c:axPos val="l"/>
        <c:title>
          <c:tx>
            <c:rich>
              <a:bodyPr vert="horz" rot="-5400000" anchor="ctr"/>
              <a:lstStyle/>
              <a:p>
                <a:pPr algn="ctr">
                  <a:defRPr/>
                </a:pPr>
                <a:r>
                  <a:rPr lang="en-US" cap="none" sz="1000" b="1" i="0" u="none" baseline="0">
                    <a:solidFill>
                      <a:srgbClr val="000000"/>
                    </a:solidFill>
                  </a:rPr>
                  <a:t>in €l</a:t>
                </a:r>
              </a:p>
            </c:rich>
          </c:tx>
          <c:layout>
            <c:manualLayout>
              <c:xMode val="factor"/>
              <c:yMode val="factor"/>
              <c:x val="-0.016"/>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773460"/>
        <c:crossesAt val="1"/>
        <c:crossBetween val="between"/>
        <c:dispUnits/>
        <c:majorUnit val="50"/>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Umsätze in Prozent</a:t>
            </a:r>
          </a:p>
        </c:rich>
      </c:tx>
      <c:layout>
        <c:manualLayout>
          <c:xMode val="factor"/>
          <c:yMode val="factor"/>
          <c:x val="-0.002"/>
          <c:y val="-0.01075"/>
        </c:manualLayout>
      </c:layout>
      <c:spPr>
        <a:noFill/>
        <a:ln w="3175">
          <a:noFill/>
        </a:ln>
      </c:spPr>
    </c:title>
    <c:plotArea>
      <c:layout>
        <c:manualLayout>
          <c:xMode val="edge"/>
          <c:yMode val="edge"/>
          <c:x val="0.29925"/>
          <c:y val="0.238"/>
          <c:w val="0.3955"/>
          <c:h val="0.668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'18-Statistik-loes'!$B$2:$E$2</c:f>
              <c:strCache/>
            </c:strRef>
          </c:cat>
          <c:val>
            <c:numRef>
              <c:f>'18-Statistik-loes'!$B$9:$E$9</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20.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17</xdr:row>
      <xdr:rowOff>19050</xdr:rowOff>
    </xdr:from>
    <xdr:to>
      <xdr:col>1</xdr:col>
      <xdr:colOff>742950</xdr:colOff>
      <xdr:row>22</xdr:row>
      <xdr:rowOff>47625</xdr:rowOff>
    </xdr:to>
    <xdr:pic>
      <xdr:nvPicPr>
        <xdr:cNvPr id="1" name="Picture 1"/>
        <xdr:cNvPicPr preferRelativeResize="1">
          <a:picLocks noChangeAspect="1"/>
        </xdr:cNvPicPr>
      </xdr:nvPicPr>
      <xdr:blipFill>
        <a:blip r:embed="rId1"/>
        <a:srcRect l="1960" t="50602" r="74346" b="28192"/>
        <a:stretch>
          <a:fillRect/>
        </a:stretch>
      </xdr:blipFill>
      <xdr:spPr>
        <a:xfrm>
          <a:off x="28575" y="2857500"/>
          <a:ext cx="1381125" cy="838200"/>
        </a:xfrm>
        <a:prstGeom prst="rect">
          <a:avLst/>
        </a:prstGeom>
        <a:noFill/>
        <a:ln w="1" cmpd="sng">
          <a:noFill/>
        </a:ln>
      </xdr:spPr>
    </xdr:pic>
    <xdr:clientData/>
  </xdr:twoCellAnchor>
  <xdr:twoCellAnchor>
    <xdr:from>
      <xdr:col>1</xdr:col>
      <xdr:colOff>685800</xdr:colOff>
      <xdr:row>16</xdr:row>
      <xdr:rowOff>152400</xdr:rowOff>
    </xdr:from>
    <xdr:to>
      <xdr:col>3</xdr:col>
      <xdr:colOff>428625</xdr:colOff>
      <xdr:row>22</xdr:row>
      <xdr:rowOff>28575</xdr:rowOff>
    </xdr:to>
    <xdr:grpSp>
      <xdr:nvGrpSpPr>
        <xdr:cNvPr id="2" name="Group 8"/>
        <xdr:cNvGrpSpPr>
          <a:grpSpLocks/>
        </xdr:cNvGrpSpPr>
      </xdr:nvGrpSpPr>
      <xdr:grpSpPr>
        <a:xfrm>
          <a:off x="1352550" y="2828925"/>
          <a:ext cx="2676525" cy="847725"/>
          <a:chOff x="173" y="309"/>
          <a:chExt cx="312" cy="73"/>
        </a:xfrm>
        <a:solidFill>
          <a:srgbClr val="FFFFFF"/>
        </a:solidFill>
      </xdr:grpSpPr>
      <xdr:pic>
        <xdr:nvPicPr>
          <xdr:cNvPr id="3" name="Picture 3"/>
          <xdr:cNvPicPr preferRelativeResize="1">
            <a:picLocks noChangeAspect="1"/>
          </xdr:cNvPicPr>
        </xdr:nvPicPr>
        <xdr:blipFill>
          <a:blip r:embed="rId2"/>
          <a:srcRect r="45001" b="14457"/>
          <a:stretch>
            <a:fillRect/>
          </a:stretch>
        </xdr:blipFill>
        <xdr:spPr>
          <a:xfrm>
            <a:off x="173" y="311"/>
            <a:ext cx="312" cy="71"/>
          </a:xfrm>
          <a:prstGeom prst="rect">
            <a:avLst/>
          </a:prstGeom>
          <a:noFill/>
          <a:ln w="9525" cmpd="sng">
            <a:solidFill>
              <a:srgbClr val="C0C0C0"/>
            </a:solidFill>
            <a:headEnd type="none"/>
            <a:tailEnd type="none"/>
          </a:ln>
        </xdr:spPr>
      </xdr:pic>
      <xdr:sp>
        <xdr:nvSpPr>
          <xdr:cNvPr id="4" name="Line 5"/>
          <xdr:cNvSpPr>
            <a:spLocks/>
          </xdr:cNvSpPr>
        </xdr:nvSpPr>
        <xdr:spPr>
          <a:xfrm>
            <a:off x="174" y="342"/>
            <a:ext cx="309"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 name="Line 6"/>
          <xdr:cNvSpPr>
            <a:spLocks/>
          </xdr:cNvSpPr>
        </xdr:nvSpPr>
        <xdr:spPr>
          <a:xfrm flipV="1">
            <a:off x="173" y="361"/>
            <a:ext cx="311" cy="1"/>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6" name="Line 7"/>
          <xdr:cNvSpPr>
            <a:spLocks/>
          </xdr:cNvSpPr>
        </xdr:nvSpPr>
        <xdr:spPr>
          <a:xfrm>
            <a:off x="331" y="309"/>
            <a:ext cx="0" cy="73"/>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28575</xdr:rowOff>
    </xdr:from>
    <xdr:to>
      <xdr:col>3</xdr:col>
      <xdr:colOff>266700</xdr:colOff>
      <xdr:row>22</xdr:row>
      <xdr:rowOff>114300</xdr:rowOff>
    </xdr:to>
    <xdr:sp>
      <xdr:nvSpPr>
        <xdr:cNvPr id="1" name="Text Box 1"/>
        <xdr:cNvSpPr txBox="1">
          <a:spLocks noChangeArrowheads="1"/>
        </xdr:cNvSpPr>
      </xdr:nvSpPr>
      <xdr:spPr>
        <a:xfrm>
          <a:off x="152400" y="1409700"/>
          <a:ext cx="3076575" cy="23526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900" b="1" i="0" u="none" baseline="0">
              <a:solidFill>
                <a:srgbClr val="000000"/>
              </a:solidFill>
              <a:latin typeface="Verdana"/>
              <a:ea typeface="Verdana"/>
              <a:cs typeface="Verdana"/>
            </a:rPr>
            <a:t>Situation:</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In einer Firma wird eine Umsatzstatistik für das abgelaufene Jahr erstellt.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Das Soll für den Jahresumsatz ist 
</a:t>
          </a:r>
          <a:r>
            <a:rPr lang="en-US" cap="none" sz="900" b="0" i="0" u="none" baseline="0">
              <a:solidFill>
                <a:srgbClr val="000000"/>
              </a:solidFill>
              <a:latin typeface="Verdana"/>
              <a:ea typeface="Verdana"/>
              <a:cs typeface="Verdana"/>
            </a:rPr>
            <a:t>180.000 €.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Wird der Umsatz </a:t>
          </a:r>
          <a:r>
            <a:rPr lang="en-US" cap="none" sz="900" b="1" i="0" u="none" baseline="0">
              <a:solidFill>
                <a:srgbClr val="339966"/>
              </a:solidFill>
              <a:latin typeface="Verdana"/>
              <a:ea typeface="Verdana"/>
              <a:cs typeface="Verdana"/>
            </a:rPr>
            <a:t>überschritten,</a:t>
          </a:r>
          <a:r>
            <a:rPr lang="en-US" cap="none" sz="900" b="0" i="0" u="none" baseline="0">
              <a:solidFill>
                <a:srgbClr val="000000"/>
              </a:solidFill>
              <a:latin typeface="Verdana"/>
              <a:ea typeface="Verdana"/>
              <a:cs typeface="Verdana"/>
            </a:rPr>
            <a:t> soll die Zelle eine </a:t>
          </a:r>
          <a:r>
            <a:rPr lang="en-US" cap="none" sz="900" b="1" i="0" u="none" baseline="0">
              <a:solidFill>
                <a:srgbClr val="339966"/>
              </a:solidFill>
              <a:latin typeface="Verdana"/>
              <a:ea typeface="Verdana"/>
              <a:cs typeface="Verdana"/>
            </a:rPr>
            <a:t>grüne Hintergrundfarbe</a:t>
          </a:r>
          <a:r>
            <a:rPr lang="en-US" cap="none" sz="900" b="0" i="0" u="none" baseline="0">
              <a:solidFill>
                <a:srgbClr val="000000"/>
              </a:solidFill>
              <a:latin typeface="Verdana"/>
              <a:ea typeface="Verdana"/>
              <a:cs typeface="Verdana"/>
            </a:rPr>
            <a:t> erhalten.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Wird der Umsatz </a:t>
          </a:r>
          <a:r>
            <a:rPr lang="en-US" cap="none" sz="900" b="1" i="0" u="none" baseline="0">
              <a:solidFill>
                <a:srgbClr val="FF0000"/>
              </a:solidFill>
              <a:latin typeface="Verdana"/>
              <a:ea typeface="Verdana"/>
              <a:cs typeface="Verdana"/>
            </a:rPr>
            <a:t>nicht</a:t>
          </a:r>
          <a:r>
            <a:rPr lang="en-US" cap="none" sz="900" b="0" i="0" u="none" baseline="0">
              <a:solidFill>
                <a:srgbClr val="000000"/>
              </a:solidFill>
              <a:latin typeface="Verdana"/>
              <a:ea typeface="Verdana"/>
              <a:cs typeface="Verdana"/>
            </a:rPr>
            <a:t> erreicht, soll die Zelle eine </a:t>
          </a:r>
          <a:r>
            <a:rPr lang="en-US" cap="none" sz="900" b="1" i="0" u="none" baseline="0">
              <a:solidFill>
                <a:srgbClr val="FF0000"/>
              </a:solidFill>
              <a:latin typeface="Verdana"/>
              <a:ea typeface="Verdana"/>
              <a:cs typeface="Verdana"/>
            </a:rPr>
            <a:t>rote Hintergrundfarbe</a:t>
          </a:r>
          <a:r>
            <a:rPr lang="en-US" cap="none" sz="900" b="0" i="0" u="none" baseline="0">
              <a:solidFill>
                <a:srgbClr val="000000"/>
              </a:solidFill>
              <a:latin typeface="Verdana"/>
              <a:ea typeface="Verdana"/>
              <a:cs typeface="Verdana"/>
            </a:rPr>
            <a:t> bekommen.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Ist der Umsatz genau 180.000 €, soll die Zelle </a:t>
          </a:r>
          <a:r>
            <a:rPr lang="en-US" cap="none" sz="900" b="1" i="0" u="none" baseline="0">
              <a:solidFill>
                <a:srgbClr val="000000"/>
              </a:solidFill>
              <a:latin typeface="Verdana"/>
              <a:ea typeface="Verdana"/>
              <a:cs typeface="Verdana"/>
            </a:rPr>
            <a:t>blau</a:t>
          </a:r>
          <a:r>
            <a:rPr lang="en-US" cap="none" sz="900" b="0" i="0" u="none" baseline="0">
              <a:solidFill>
                <a:srgbClr val="000000"/>
              </a:solidFill>
              <a:latin typeface="Verdana"/>
              <a:ea typeface="Verdana"/>
              <a:cs typeface="Verdana"/>
            </a:rPr>
            <a:t> formatiert sein mit </a:t>
          </a:r>
          <a:r>
            <a:rPr lang="en-US" cap="none" sz="900" b="1" i="0" u="none" baseline="0">
              <a:solidFill>
                <a:srgbClr val="000000"/>
              </a:solidFill>
              <a:latin typeface="Verdana"/>
              <a:ea typeface="Verdana"/>
              <a:cs typeface="Verdana"/>
            </a:rPr>
            <a:t>weißer</a:t>
          </a:r>
          <a:r>
            <a:rPr lang="en-US" cap="none" sz="900" b="0" i="0" u="none" baseline="0">
              <a:solidFill>
                <a:srgbClr val="000000"/>
              </a:solidFill>
              <a:latin typeface="Verdana"/>
              <a:ea typeface="Verdana"/>
              <a:cs typeface="Verdana"/>
            </a:rPr>
            <a:t> Schrift.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p>
      </xdr:txBody>
    </xdr:sp>
    <xdr:clientData/>
  </xdr:twoCellAnchor>
  <xdr:twoCellAnchor>
    <xdr:from>
      <xdr:col>3</xdr:col>
      <xdr:colOff>428625</xdr:colOff>
      <xdr:row>8</xdr:row>
      <xdr:rowOff>28575</xdr:rowOff>
    </xdr:from>
    <xdr:to>
      <xdr:col>6</xdr:col>
      <xdr:colOff>0</xdr:colOff>
      <xdr:row>25</xdr:row>
      <xdr:rowOff>114300</xdr:rowOff>
    </xdr:to>
    <xdr:sp>
      <xdr:nvSpPr>
        <xdr:cNvPr id="2" name="Text Box 2"/>
        <xdr:cNvSpPr txBox="1">
          <a:spLocks noChangeArrowheads="1"/>
        </xdr:cNvSpPr>
      </xdr:nvSpPr>
      <xdr:spPr>
        <a:xfrm>
          <a:off x="3390900" y="1409700"/>
          <a:ext cx="2571750" cy="2838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900" b="1" i="0" u="none" baseline="0">
              <a:solidFill>
                <a:srgbClr val="000000"/>
              </a:solidFill>
              <a:latin typeface="Verdana"/>
              <a:ea typeface="Verdana"/>
              <a:cs typeface="Verdana"/>
            </a:rPr>
            <a:t>Lösung:</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1. Markieren Sie die entsprechenden 
</a:t>
          </a:r>
          <a:r>
            <a:rPr lang="en-US" cap="none" sz="900" b="0" i="0" u="none" baseline="0">
              <a:solidFill>
                <a:srgbClr val="000000"/>
              </a:solidFill>
              <a:latin typeface="Verdana"/>
              <a:ea typeface="Verdana"/>
              <a:cs typeface="Verdana"/>
            </a:rPr>
            <a:t>    Zellen.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2. Rufen Sie das Register Start-
    Formatvorlagen-Bedingte 
</a:t>
          </a:r>
          <a:r>
            <a:rPr lang="en-US" cap="none" sz="900" b="0" i="0" u="none" baseline="0">
              <a:solidFill>
                <a:srgbClr val="000000"/>
              </a:solidFill>
              <a:latin typeface="Verdana"/>
              <a:ea typeface="Verdana"/>
              <a:cs typeface="Verdana"/>
            </a:rPr>
            <a:t>    Formatierung auf!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Regeln zum Hervorheben von Zellen: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3. Bedingung 1: Zellwert ist &lt;180, 
</a:t>
          </a:r>
          <a:r>
            <a:rPr lang="en-US" cap="none" sz="900" b="0" i="0" u="none" baseline="0">
              <a:solidFill>
                <a:srgbClr val="000000"/>
              </a:solidFill>
              <a:latin typeface="Verdana"/>
              <a:ea typeface="Verdana"/>
              <a:cs typeface="Verdana"/>
            </a:rPr>
            <a:t>   dann Format </a:t>
          </a:r>
          <a:r>
            <a:rPr lang="en-US" cap="none" sz="900" b="0" i="0" u="none" baseline="0">
              <a:solidFill>
                <a:srgbClr val="FF0000"/>
              </a:solidFill>
              <a:latin typeface="Verdana"/>
              <a:ea typeface="Verdana"/>
              <a:cs typeface="Verdana"/>
            </a:rPr>
            <a:t>rote </a:t>
          </a:r>
          <a:r>
            <a:rPr lang="en-US" cap="none" sz="900" b="0" i="0" u="none" baseline="0">
              <a:solidFill>
                <a:srgbClr val="000000"/>
              </a:solidFill>
              <a:latin typeface="Verdana"/>
              <a:ea typeface="Verdana"/>
              <a:cs typeface="Verdana"/>
            </a:rPr>
            <a:t>Hintergrundfarbe.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4. Bedingung 2: Zellwert ist &gt;=180, 
</a:t>
          </a:r>
          <a:r>
            <a:rPr lang="en-US" cap="none" sz="900" b="0" i="0" u="none" baseline="0">
              <a:solidFill>
                <a:srgbClr val="000000"/>
              </a:solidFill>
              <a:latin typeface="Verdana"/>
              <a:ea typeface="Verdana"/>
              <a:cs typeface="Verdana"/>
            </a:rPr>
            <a:t>   dann Format </a:t>
          </a:r>
          <a:r>
            <a:rPr lang="en-US" cap="none" sz="900" b="0" i="0" u="none" baseline="0">
              <a:solidFill>
                <a:srgbClr val="339966"/>
              </a:solidFill>
              <a:latin typeface="Verdana"/>
              <a:ea typeface="Verdana"/>
              <a:cs typeface="Verdana"/>
            </a:rPr>
            <a:t>grüne</a:t>
          </a:r>
          <a:r>
            <a:rPr lang="en-US" cap="none" sz="900" b="0" i="0" u="none" baseline="0">
              <a:solidFill>
                <a:srgbClr val="000000"/>
              </a:solidFill>
              <a:latin typeface="Verdana"/>
              <a:ea typeface="Verdana"/>
              <a:cs typeface="Verdana"/>
            </a:rPr>
            <a:t> Hintergrundfarbe.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5. Bedingung 3: Zellwert genau 180, 
   dann wählen Sie Benutzerdefiniertes 
</a:t>
          </a:r>
          <a:r>
            <a:rPr lang="en-US" cap="none" sz="900" b="0" i="0" u="none" baseline="0">
              <a:solidFill>
                <a:srgbClr val="000000"/>
              </a:solidFill>
              <a:latin typeface="Verdana"/>
              <a:ea typeface="Verdana"/>
              <a:cs typeface="Verdana"/>
            </a:rPr>
            <a:t>   Format ...
</a:t>
          </a:r>
          <a:r>
            <a:rPr lang="en-US" cap="none" sz="6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6. Berechnen Sie die Spalte Gesamt.
</a:t>
          </a:r>
        </a:p>
      </xdr:txBody>
    </xdr:sp>
    <xdr:clientData/>
  </xdr:twoCellAnchor>
  <xdr:twoCellAnchor>
    <xdr:from>
      <xdr:col>0</xdr:col>
      <xdr:colOff>152400</xdr:colOff>
      <xdr:row>1</xdr:row>
      <xdr:rowOff>142875</xdr:rowOff>
    </xdr:from>
    <xdr:to>
      <xdr:col>5</xdr:col>
      <xdr:colOff>1219200</xdr:colOff>
      <xdr:row>6</xdr:row>
      <xdr:rowOff>152400</xdr:rowOff>
    </xdr:to>
    <xdr:sp>
      <xdr:nvSpPr>
        <xdr:cNvPr id="3" name="Text Box 5"/>
        <xdr:cNvSpPr txBox="1">
          <a:spLocks noChangeArrowheads="1"/>
        </xdr:cNvSpPr>
      </xdr:nvSpPr>
      <xdr:spPr>
        <a:xfrm>
          <a:off x="152400" y="352425"/>
          <a:ext cx="5781675" cy="857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Bei größeren Tabellen ist es sehr aufwändig, besondere Ergebnisse aus einer Vielzahl von Zahlen herauszufiltern. Bedingte Formatierungen bieten die Möglichkeit, die Formatierung einer Zelle an eine oder mehrere Bedingungen zu knüpfen. Ein vorher festzulegendes Format wird einer Zelle automatisch zugewiesen, wenn eine Bedingung erfüllt ist.</a:t>
          </a:r>
        </a:p>
      </xdr:txBody>
    </xdr:sp>
    <xdr:clientData/>
  </xdr:twoCellAnchor>
  <xdr:twoCellAnchor editAs="oneCell">
    <xdr:from>
      <xdr:col>6</xdr:col>
      <xdr:colOff>714375</xdr:colOff>
      <xdr:row>7</xdr:row>
      <xdr:rowOff>57150</xdr:rowOff>
    </xdr:from>
    <xdr:to>
      <xdr:col>12</xdr:col>
      <xdr:colOff>28575</xdr:colOff>
      <xdr:row>15</xdr:row>
      <xdr:rowOff>85725</xdr:rowOff>
    </xdr:to>
    <xdr:pic>
      <xdr:nvPicPr>
        <xdr:cNvPr id="4" name="Grafik 2"/>
        <xdr:cNvPicPr preferRelativeResize="1">
          <a:picLocks noChangeAspect="1"/>
        </xdr:cNvPicPr>
      </xdr:nvPicPr>
      <xdr:blipFill>
        <a:blip r:embed="rId1"/>
        <a:stretch>
          <a:fillRect/>
        </a:stretch>
      </xdr:blipFill>
      <xdr:spPr>
        <a:xfrm>
          <a:off x="6677025" y="1276350"/>
          <a:ext cx="4343400" cy="1323975"/>
        </a:xfrm>
        <a:prstGeom prst="rect">
          <a:avLst/>
        </a:prstGeom>
        <a:noFill/>
        <a:ln w="9525" cmpd="sng">
          <a:noFill/>
        </a:ln>
      </xdr:spPr>
    </xdr:pic>
    <xdr:clientData/>
  </xdr:twoCellAnchor>
  <xdr:twoCellAnchor editAs="oneCell">
    <xdr:from>
      <xdr:col>6</xdr:col>
      <xdr:colOff>771525</xdr:colOff>
      <xdr:row>17</xdr:row>
      <xdr:rowOff>28575</xdr:rowOff>
    </xdr:from>
    <xdr:to>
      <xdr:col>12</xdr:col>
      <xdr:colOff>85725</xdr:colOff>
      <xdr:row>25</xdr:row>
      <xdr:rowOff>57150</xdr:rowOff>
    </xdr:to>
    <xdr:pic>
      <xdr:nvPicPr>
        <xdr:cNvPr id="5" name="Grafik 3"/>
        <xdr:cNvPicPr preferRelativeResize="1">
          <a:picLocks noChangeAspect="1"/>
        </xdr:cNvPicPr>
      </xdr:nvPicPr>
      <xdr:blipFill>
        <a:blip r:embed="rId2"/>
        <a:stretch>
          <a:fillRect/>
        </a:stretch>
      </xdr:blipFill>
      <xdr:spPr>
        <a:xfrm>
          <a:off x="6734175" y="2867025"/>
          <a:ext cx="4343400" cy="1323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28</xdr:row>
      <xdr:rowOff>0</xdr:rowOff>
    </xdr:from>
    <xdr:to>
      <xdr:col>7</xdr:col>
      <xdr:colOff>723900</xdr:colOff>
      <xdr:row>33</xdr:row>
      <xdr:rowOff>95250</xdr:rowOff>
    </xdr:to>
    <xdr:pic>
      <xdr:nvPicPr>
        <xdr:cNvPr id="1" name="Picture 1"/>
        <xdr:cNvPicPr preferRelativeResize="1">
          <a:picLocks noChangeAspect="1"/>
        </xdr:cNvPicPr>
      </xdr:nvPicPr>
      <xdr:blipFill>
        <a:blip r:embed="rId1"/>
        <a:srcRect l="3320" t="56379" r="22753" b="31250"/>
        <a:stretch>
          <a:fillRect/>
        </a:stretch>
      </xdr:blipFill>
      <xdr:spPr>
        <a:xfrm>
          <a:off x="190500" y="4619625"/>
          <a:ext cx="7210425" cy="904875"/>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6</xdr:col>
      <xdr:colOff>180975</xdr:colOff>
      <xdr:row>35</xdr:row>
      <xdr:rowOff>0</xdr:rowOff>
    </xdr:to>
    <xdr:sp>
      <xdr:nvSpPr>
        <xdr:cNvPr id="1" name="Textfeld 3"/>
        <xdr:cNvSpPr txBox="1">
          <a:spLocks noChangeArrowheads="1"/>
        </xdr:cNvSpPr>
      </xdr:nvSpPr>
      <xdr:spPr>
        <a:xfrm>
          <a:off x="838200" y="3990975"/>
          <a:ext cx="4371975" cy="2105025"/>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Aufgaben:
</a:t>
          </a:r>
          <a:r>
            <a:rPr lang="en-US" cap="none" sz="1200" b="0" i="0" u="none" baseline="0">
              <a:solidFill>
                <a:srgbClr val="000000"/>
              </a:solidFill>
              <a:latin typeface="Calibri"/>
              <a:ea typeface="Calibri"/>
              <a:cs typeface="Calibri"/>
            </a:rPr>
            <a:t>1. Ermitteln</a:t>
          </a:r>
          <a:r>
            <a:rPr lang="en-US" cap="none" sz="1200" b="0" i="0" u="none" baseline="0">
              <a:solidFill>
                <a:srgbClr val="000000"/>
              </a:solidFill>
              <a:latin typeface="Calibri"/>
              <a:ea typeface="Calibri"/>
              <a:cs typeface="Calibri"/>
            </a:rPr>
            <a:t> Sie die Ist-Tage.
</a:t>
          </a:r>
          <a:r>
            <a:rPr lang="en-US" cap="none" sz="1200" b="0" i="0" u="none" baseline="0">
              <a:solidFill>
                <a:srgbClr val="000000"/>
              </a:solidFill>
              <a:latin typeface="Calibri"/>
              <a:ea typeface="Calibri"/>
              <a:cs typeface="Calibri"/>
            </a:rPr>
            <a:t>2. Ermitteln Sie die Ist-Stunden.
</a:t>
          </a:r>
          <a:r>
            <a:rPr lang="en-US" cap="none" sz="1200" b="0" i="0" u="none" baseline="0">
              <a:solidFill>
                <a:srgbClr val="000000"/>
              </a:solidFill>
              <a:latin typeface="Calibri"/>
              <a:ea typeface="Calibri"/>
              <a:cs typeface="Calibri"/>
            </a:rPr>
            <a:t>3. Ermitteln Sie Plus/Minus-Stunden.
</a:t>
          </a:r>
          <a:r>
            <a:rPr lang="en-US" cap="none" sz="1200" b="0" i="0" u="none" baseline="0">
              <a:solidFill>
                <a:srgbClr val="000000"/>
              </a:solidFill>
              <a:latin typeface="Calibri"/>
              <a:ea typeface="Calibri"/>
              <a:cs typeface="Calibri"/>
            </a:rPr>
            <a:t>4. Plus/Minus: Alle Zahlen sollen ohne Dezimalstellen dargestellt 
    werden.
</a:t>
          </a:r>
          <a:r>
            <a:rPr lang="en-US" cap="none" sz="1200" b="0" i="0" u="none" baseline="0">
              <a:solidFill>
                <a:srgbClr val="000000"/>
              </a:solidFill>
              <a:latin typeface="Calibri"/>
              <a:ea typeface="Calibri"/>
              <a:cs typeface="Calibri"/>
            </a:rPr>
            <a:t>5. die Minusstunden sollen in Rot angezeigt werden.
</a:t>
          </a:r>
          <a:r>
            <a:rPr lang="en-US" cap="none" sz="1200" b="0" i="0" u="none" baseline="0">
              <a:solidFill>
                <a:srgbClr val="000000"/>
              </a:solidFill>
              <a:latin typeface="Calibri"/>
              <a:ea typeface="Calibri"/>
              <a:cs typeface="Calibri"/>
            </a:rPr>
            <a:t>6. Fügen Sie eine Wenn-Dann-Bedingung ein:
</a:t>
          </a:r>
          <a:r>
            <a:rPr lang="en-US" cap="none" sz="1200" b="0" i="0" u="none" baseline="0">
              <a:solidFill>
                <a:srgbClr val="000000"/>
              </a:solidFill>
              <a:latin typeface="Calibri"/>
              <a:ea typeface="Calibri"/>
              <a:cs typeface="Calibri"/>
            </a:rPr>
            <a:t>    a) bei Minus: Arbeitszeit zu gering (roter Hintergrund)
</a:t>
          </a:r>
          <a:r>
            <a:rPr lang="en-US" cap="none" sz="1200" b="0" i="0" u="none" baseline="0">
              <a:solidFill>
                <a:srgbClr val="000000"/>
              </a:solidFill>
              <a:latin typeface="Calibri"/>
              <a:ea typeface="Calibri"/>
              <a:cs typeface="Calibri"/>
            </a:rPr>
            <a:t>    b) bei Plus: Überstunden abbauen (grüner Hintergrund)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17</xdr:row>
      <xdr:rowOff>104775</xdr:rowOff>
    </xdr:from>
    <xdr:to>
      <xdr:col>19</xdr:col>
      <xdr:colOff>209550</xdr:colOff>
      <xdr:row>28</xdr:row>
      <xdr:rowOff>28575</xdr:rowOff>
    </xdr:to>
    <xdr:sp>
      <xdr:nvSpPr>
        <xdr:cNvPr id="1" name="Textfeld 1"/>
        <xdr:cNvSpPr txBox="1">
          <a:spLocks noChangeArrowheads="1"/>
        </xdr:cNvSpPr>
      </xdr:nvSpPr>
      <xdr:spPr>
        <a:xfrm>
          <a:off x="12249150" y="3705225"/>
          <a:ext cx="4371975" cy="2019300"/>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Aufgaben:
</a:t>
          </a:r>
          <a:r>
            <a:rPr lang="en-US" cap="none" sz="1200" b="0" i="0" u="none" baseline="0">
              <a:solidFill>
                <a:srgbClr val="000000"/>
              </a:solidFill>
              <a:latin typeface="Calibri"/>
              <a:ea typeface="Calibri"/>
              <a:cs typeface="Calibri"/>
            </a:rPr>
            <a:t>1. Ermitteln</a:t>
          </a:r>
          <a:r>
            <a:rPr lang="en-US" cap="none" sz="1200" b="0" i="0" u="none" baseline="0">
              <a:solidFill>
                <a:srgbClr val="000000"/>
              </a:solidFill>
              <a:latin typeface="Calibri"/>
              <a:ea typeface="Calibri"/>
              <a:cs typeface="Calibri"/>
            </a:rPr>
            <a:t> Sie die Ist-Tage.
</a:t>
          </a:r>
          <a:r>
            <a:rPr lang="en-US" cap="none" sz="1200" b="0" i="0" u="none" baseline="0">
              <a:solidFill>
                <a:srgbClr val="000000"/>
              </a:solidFill>
              <a:latin typeface="Calibri"/>
              <a:ea typeface="Calibri"/>
              <a:cs typeface="Calibri"/>
            </a:rPr>
            <a:t>2. Ermitteln Sie die Ist-Stunden.
</a:t>
          </a:r>
          <a:r>
            <a:rPr lang="en-US" cap="none" sz="1200" b="0" i="0" u="none" baseline="0">
              <a:solidFill>
                <a:srgbClr val="000000"/>
              </a:solidFill>
              <a:latin typeface="Calibri"/>
              <a:ea typeface="Calibri"/>
              <a:cs typeface="Calibri"/>
            </a:rPr>
            <a:t>3. Ermitteln Sie Plus/Minus-Stunden.
</a:t>
          </a:r>
          <a:r>
            <a:rPr lang="en-US" cap="none" sz="1200" b="0" i="0" u="none" baseline="0">
              <a:solidFill>
                <a:srgbClr val="000000"/>
              </a:solidFill>
              <a:latin typeface="Calibri"/>
              <a:ea typeface="Calibri"/>
              <a:cs typeface="Calibri"/>
            </a:rPr>
            <a:t>4. Plus/Minus: Alle Zahlen sollen ohne Dezimalstellen dargestellt 
    werden.
</a:t>
          </a:r>
          <a:r>
            <a:rPr lang="en-US" cap="none" sz="1200" b="0" i="0" u="none" baseline="0">
              <a:solidFill>
                <a:srgbClr val="000000"/>
              </a:solidFill>
              <a:latin typeface="Calibri"/>
              <a:ea typeface="Calibri"/>
              <a:cs typeface="Calibri"/>
            </a:rPr>
            <a:t>5. die Minusstunden sollen in Rot angezeigt werden.
</a:t>
          </a:r>
          <a:r>
            <a:rPr lang="en-US" cap="none" sz="1200" b="0" i="0" u="none" baseline="0">
              <a:solidFill>
                <a:srgbClr val="000000"/>
              </a:solidFill>
              <a:latin typeface="Calibri"/>
              <a:ea typeface="Calibri"/>
              <a:cs typeface="Calibri"/>
            </a:rPr>
            <a:t>6. Fügen Sie eine Wenn-Dann-Bedingung ein:
</a:t>
          </a:r>
          <a:r>
            <a:rPr lang="en-US" cap="none" sz="1200" b="0" i="0" u="none" baseline="0">
              <a:solidFill>
                <a:srgbClr val="000000"/>
              </a:solidFill>
              <a:latin typeface="Calibri"/>
              <a:ea typeface="Calibri"/>
              <a:cs typeface="Calibri"/>
            </a:rPr>
            <a:t>    a) bei Minus: Arbeitszeit zu gering (rosa Hintergrund)
</a:t>
          </a:r>
          <a:r>
            <a:rPr lang="en-US" cap="none" sz="1200" b="0" i="0" u="none" baseline="0">
              <a:solidFill>
                <a:srgbClr val="000000"/>
              </a:solidFill>
              <a:latin typeface="Calibri"/>
              <a:ea typeface="Calibri"/>
              <a:cs typeface="Calibri"/>
            </a:rPr>
            <a:t>    b) bei Plus: Überstunden abbauen (grüner Hintergrund)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1</xdr:row>
      <xdr:rowOff>76200</xdr:rowOff>
    </xdr:from>
    <xdr:to>
      <xdr:col>11</xdr:col>
      <xdr:colOff>133350</xdr:colOff>
      <xdr:row>15</xdr:row>
      <xdr:rowOff>0</xdr:rowOff>
    </xdr:to>
    <xdr:sp>
      <xdr:nvSpPr>
        <xdr:cNvPr id="1" name="AutoShape 5"/>
        <xdr:cNvSpPr>
          <a:spLocks/>
        </xdr:cNvSpPr>
      </xdr:nvSpPr>
      <xdr:spPr>
        <a:xfrm>
          <a:off x="6657975" y="266700"/>
          <a:ext cx="1952625" cy="2247900"/>
        </a:xfrm>
        <a:prstGeom prst="roundRect">
          <a:avLst/>
        </a:prstGeom>
        <a:solidFill>
          <a:srgbClr val="D7E4BD"/>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Suchfunktionen</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sind eine Besonderheit von Excel, an die man sich erst gewöhnen muss. Die Aufgabe der Suchfunktion besteht darin, nach einem bestimmten Wert in einer Liste zu suchen, um dann etwas anderes aus der Zeile dieses Wertes wiederzugeben.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85725</xdr:rowOff>
    </xdr:from>
    <xdr:to>
      <xdr:col>4</xdr:col>
      <xdr:colOff>942975</xdr:colOff>
      <xdr:row>9</xdr:row>
      <xdr:rowOff>152400</xdr:rowOff>
    </xdr:to>
    <xdr:sp>
      <xdr:nvSpPr>
        <xdr:cNvPr id="1" name="AutoShape 10"/>
        <xdr:cNvSpPr>
          <a:spLocks/>
        </xdr:cNvSpPr>
      </xdr:nvSpPr>
      <xdr:spPr>
        <a:xfrm>
          <a:off x="2943225" y="1304925"/>
          <a:ext cx="1790700" cy="390525"/>
        </a:xfrm>
        <a:prstGeom prst="roundRect">
          <a:avLst/>
        </a:prstGeom>
        <a:solidFill>
          <a:srgbClr val="C3D69B"/>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Formel in F5:
</a:t>
          </a:r>
          <a:r>
            <a:rPr lang="en-US" cap="none" sz="1000" b="1" i="0" u="none" baseline="0">
              <a:solidFill>
                <a:srgbClr val="000000"/>
              </a:solidFill>
              <a:latin typeface="Verdana"/>
              <a:ea typeface="Verdana"/>
              <a:cs typeface="Verdana"/>
            </a:rPr>
            <a:t>=Verweis(F4;Stunden)</a:t>
          </a:r>
        </a:p>
      </xdr:txBody>
    </xdr:sp>
    <xdr:clientData/>
  </xdr:twoCellAnchor>
  <xdr:twoCellAnchor>
    <xdr:from>
      <xdr:col>3</xdr:col>
      <xdr:colOff>66675</xdr:colOff>
      <xdr:row>11</xdr:row>
      <xdr:rowOff>38100</xdr:rowOff>
    </xdr:from>
    <xdr:to>
      <xdr:col>4</xdr:col>
      <xdr:colOff>914400</xdr:colOff>
      <xdr:row>13</xdr:row>
      <xdr:rowOff>104775</xdr:rowOff>
    </xdr:to>
    <xdr:sp>
      <xdr:nvSpPr>
        <xdr:cNvPr id="2" name="AutoShape 15"/>
        <xdr:cNvSpPr>
          <a:spLocks/>
        </xdr:cNvSpPr>
      </xdr:nvSpPr>
      <xdr:spPr>
        <a:xfrm>
          <a:off x="2914650" y="1905000"/>
          <a:ext cx="1790700" cy="390525"/>
        </a:xfrm>
        <a:prstGeom prst="roundRect">
          <a:avLst/>
        </a:prstGeom>
        <a:solidFill>
          <a:srgbClr val="C3D69B"/>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Formel in B5:
</a:t>
          </a:r>
          <a:r>
            <a:rPr lang="en-US" cap="none" sz="1000" b="1" i="0" u="none" baseline="0">
              <a:solidFill>
                <a:srgbClr val="000000"/>
              </a:solidFill>
              <a:latin typeface="Verdana"/>
              <a:ea typeface="Verdana"/>
              <a:cs typeface="Verdana"/>
            </a:rPr>
            <a:t>=text(A5;"ttt")</a:t>
          </a:r>
        </a:p>
      </xdr:txBody>
    </xdr:sp>
    <xdr:clientData/>
  </xdr:twoCellAnchor>
  <xdr:twoCellAnchor editAs="oneCell">
    <xdr:from>
      <xdr:col>6</xdr:col>
      <xdr:colOff>381000</xdr:colOff>
      <xdr:row>24</xdr:row>
      <xdr:rowOff>142875</xdr:rowOff>
    </xdr:from>
    <xdr:to>
      <xdr:col>12</xdr:col>
      <xdr:colOff>257175</xdr:colOff>
      <xdr:row>39</xdr:row>
      <xdr:rowOff>0</xdr:rowOff>
    </xdr:to>
    <xdr:pic>
      <xdr:nvPicPr>
        <xdr:cNvPr id="3" name="Grafik 5"/>
        <xdr:cNvPicPr preferRelativeResize="1">
          <a:picLocks noChangeAspect="1"/>
        </xdr:cNvPicPr>
      </xdr:nvPicPr>
      <xdr:blipFill>
        <a:blip r:embed="rId1"/>
        <a:stretch>
          <a:fillRect/>
        </a:stretch>
      </xdr:blipFill>
      <xdr:spPr>
        <a:xfrm>
          <a:off x="5448300" y="4114800"/>
          <a:ext cx="5191125" cy="2286000"/>
        </a:xfrm>
        <a:prstGeom prst="rect">
          <a:avLst/>
        </a:prstGeom>
        <a:noFill/>
        <a:ln w="9525" cmpd="sng">
          <a:noFill/>
        </a:ln>
      </xdr:spPr>
    </xdr:pic>
    <xdr:clientData/>
  </xdr:twoCellAnchor>
  <xdr:twoCellAnchor editAs="oneCell">
    <xdr:from>
      <xdr:col>6</xdr:col>
      <xdr:colOff>409575</xdr:colOff>
      <xdr:row>8</xdr:row>
      <xdr:rowOff>47625</xdr:rowOff>
    </xdr:from>
    <xdr:to>
      <xdr:col>11</xdr:col>
      <xdr:colOff>666750</xdr:colOff>
      <xdr:row>17</xdr:row>
      <xdr:rowOff>76200</xdr:rowOff>
    </xdr:to>
    <xdr:pic>
      <xdr:nvPicPr>
        <xdr:cNvPr id="4" name="Grafik 1"/>
        <xdr:cNvPicPr preferRelativeResize="1">
          <a:picLocks noChangeAspect="1"/>
        </xdr:cNvPicPr>
      </xdr:nvPicPr>
      <xdr:blipFill>
        <a:blip r:embed="rId2"/>
        <a:stretch>
          <a:fillRect/>
        </a:stretch>
      </xdr:blipFill>
      <xdr:spPr>
        <a:xfrm>
          <a:off x="5476875" y="1428750"/>
          <a:ext cx="4733925" cy="1485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24</xdr:row>
      <xdr:rowOff>152400</xdr:rowOff>
    </xdr:from>
    <xdr:to>
      <xdr:col>4</xdr:col>
      <xdr:colOff>1019175</xdr:colOff>
      <xdr:row>44</xdr:row>
      <xdr:rowOff>66675</xdr:rowOff>
    </xdr:to>
    <xdr:sp>
      <xdr:nvSpPr>
        <xdr:cNvPr id="1" name="Text Box 1"/>
        <xdr:cNvSpPr txBox="1">
          <a:spLocks noChangeArrowheads="1"/>
        </xdr:cNvSpPr>
      </xdr:nvSpPr>
      <xdr:spPr>
        <a:xfrm>
          <a:off x="152400" y="4524375"/>
          <a:ext cx="5010150" cy="3162300"/>
        </a:xfrm>
        <a:prstGeom prst="rect">
          <a:avLst/>
        </a:prstGeom>
        <a:solidFill>
          <a:srgbClr val="D7E4BD"/>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Die Funktion Verweis()</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Die Funktion Verweis() wird immer dann genutzt, wenn eine Tabelle aus zwei Spalten besteht, wobei die erste Spalte den sogenannten Suchvektor und die zweite Spalte den sogenannten Ergebnisvektor enthält.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Syntax der der Verweis-Funktion: </a:t>
          </a:r>
          <a:r>
            <a:rPr lang="en-US" cap="none" sz="1000" b="0" i="0" u="none" baseline="0">
              <a:solidFill>
                <a:srgbClr val="000000"/>
              </a:solidFill>
              <a:latin typeface="Verdana"/>
              <a:ea typeface="Verdana"/>
              <a:cs typeface="Verdana"/>
            </a:rPr>
            <a:t>=Verweis(Suchkriterium;Suchvektor;Ergebnisvektor)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Lösungshinweise:</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Suchkriterium für die Verweis-Funktion in den Feldern E18 bis E23 ist der Umsatz des jeweiligen Vertreters.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Innerhalb der Verweis-Funktionen sind für die Such- und Ergebnisvektoren absolute Feldadressen zu verwenden, um die Formeln problemlos kopieren zu können.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Beispiel für das Feld E18:</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=Verweis(B18;$G$18:$G$23;$H$18:$H$23)</a:t>
          </a:r>
        </a:p>
      </xdr:txBody>
    </xdr:sp>
    <xdr:clientData/>
  </xdr:twoCellAnchor>
  <xdr:twoCellAnchor>
    <xdr:from>
      <xdr:col>8</xdr:col>
      <xdr:colOff>419100</xdr:colOff>
      <xdr:row>0</xdr:row>
      <xdr:rowOff>180975</xdr:rowOff>
    </xdr:from>
    <xdr:to>
      <xdr:col>13</xdr:col>
      <xdr:colOff>828675</xdr:colOff>
      <xdr:row>2</xdr:row>
      <xdr:rowOff>0</xdr:rowOff>
    </xdr:to>
    <xdr:sp>
      <xdr:nvSpPr>
        <xdr:cNvPr id="2" name="Text Box 2"/>
        <xdr:cNvSpPr txBox="1">
          <a:spLocks noChangeArrowheads="1"/>
        </xdr:cNvSpPr>
      </xdr:nvSpPr>
      <xdr:spPr>
        <a:xfrm>
          <a:off x="7791450" y="180975"/>
          <a:ext cx="4600575" cy="171450"/>
        </a:xfrm>
        <a:prstGeom prst="rect">
          <a:avLst/>
        </a:prstGeom>
        <a:solidFill>
          <a:srgbClr val="EAEAEA"/>
        </a:solidFill>
        <a:ln w="9525" cmpd="sng">
          <a:solidFill>
            <a:srgbClr val="969696"/>
          </a:solidFill>
          <a:headEnd type="none"/>
          <a:tailEnd type="none"/>
        </a:ln>
      </xdr:spPr>
      <xdr:txBody>
        <a:bodyPr vertOverflow="clip" wrap="square" lIns="72000" tIns="72000" rIns="72000" bIns="72000"/>
        <a:p>
          <a:pPr algn="l">
            <a:defRPr/>
          </a:pPr>
          <a:r>
            <a:rPr lang="en-US" cap="none" sz="800" b="1" i="0" u="none" baseline="0">
              <a:solidFill>
                <a:srgbClr val="000000"/>
              </a:solidFill>
              <a:latin typeface="Verdana"/>
              <a:ea typeface="Verdana"/>
              <a:cs typeface="Verdana"/>
            </a:rPr>
            <a:t>Suchfunktionen</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sind eine Besonderheit von Excel, an die man sich erst gewöhnen muss. Die Aufgabe dieser Funktion besteht darin, nach einem bestimmten Wert in einer Liste zu suchen, um dann etwas anderes aus der Zeile dieses Wertes wiederzugeben. 
</a:t>
          </a:r>
          <a:r>
            <a:rPr lang="en-US" cap="none" sz="800" b="0" i="0" u="none" baseline="0">
              <a:solidFill>
                <a:srgbClr val="000000"/>
              </a:solidFill>
              <a:latin typeface="Verdana"/>
              <a:ea typeface="Verdana"/>
              <a:cs typeface="Verdana"/>
            </a:rPr>
            <a:t>
</a:t>
          </a:r>
          <a:r>
            <a:rPr lang="en-US" cap="none" sz="800" b="1" i="0" u="none" baseline="0">
              <a:solidFill>
                <a:srgbClr val="000000"/>
              </a:solidFill>
              <a:latin typeface="Verdana"/>
              <a:ea typeface="Verdana"/>
              <a:cs typeface="Verdana"/>
            </a:rPr>
            <a:t>WVERWEIS</a:t>
          </a:r>
          <a:r>
            <a:rPr lang="en-US" cap="none" sz="800" b="0" i="0" u="none" baseline="0">
              <a:solidFill>
                <a:srgbClr val="000000"/>
              </a:solidFill>
              <a:latin typeface="Verdana"/>
              <a:ea typeface="Verdana"/>
              <a:cs typeface="Verdana"/>
            </a:rPr>
            <a:t> (waagerechte Suche) und </a:t>
          </a:r>
          <a:r>
            <a:rPr lang="en-US" cap="none" sz="800" b="1" i="0" u="none" baseline="0">
              <a:solidFill>
                <a:srgbClr val="000000"/>
              </a:solidFill>
              <a:latin typeface="Verdana"/>
              <a:ea typeface="Verdana"/>
              <a:cs typeface="Verdana"/>
            </a:rPr>
            <a:t>SVERWEIS</a:t>
          </a:r>
          <a:r>
            <a:rPr lang="en-US" cap="none" sz="800" b="0" i="0" u="none" baseline="0">
              <a:solidFill>
                <a:srgbClr val="000000"/>
              </a:solidFill>
              <a:latin typeface="Verdana"/>
              <a:ea typeface="Verdana"/>
              <a:cs typeface="Verdana"/>
            </a:rPr>
            <a:t> (senkrechte Suche) funktionieren auf dieselbe Weise. Der einzige Unterschied ist die Suchrichtung der Funktion. Sie lässt sich immer dann benutzen, wenn die zu untersuchende Spalte oder Zeile einer Liste aufsteigend sortiert ist.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5</xdr:col>
      <xdr:colOff>142875</xdr:colOff>
      <xdr:row>43</xdr:row>
      <xdr:rowOff>76200</xdr:rowOff>
    </xdr:to>
    <xdr:sp>
      <xdr:nvSpPr>
        <xdr:cNvPr id="1" name="Text Box 1"/>
        <xdr:cNvSpPr txBox="1">
          <a:spLocks noChangeArrowheads="1"/>
        </xdr:cNvSpPr>
      </xdr:nvSpPr>
      <xdr:spPr>
        <a:xfrm>
          <a:off x="19050" y="4752975"/>
          <a:ext cx="5181600" cy="2781300"/>
        </a:xfrm>
        <a:prstGeom prst="rect">
          <a:avLst/>
        </a:prstGeom>
        <a:solidFill>
          <a:srgbClr val="D7E4BD"/>
        </a:solidFill>
        <a:ln w="9525" cmpd="sng">
          <a:noFill/>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Die Funktion Verweis()</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Die Funktion Verweis() wird immer dann genutzt, wenn eine Tabelle aus zwei Spalten besteht, wobei die erste Spalte den sogenannten Suchvektor und die zweite Spalte den sogenannten Ergebnisvektor enthält.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Syntax der der Verweis-Funktion: </a:t>
          </a:r>
          <a:r>
            <a:rPr lang="en-US" cap="none" sz="900" b="0" i="0" u="none" baseline="0">
              <a:solidFill>
                <a:srgbClr val="000000"/>
              </a:solidFill>
              <a:latin typeface="Verdana"/>
              <a:ea typeface="Verdana"/>
              <a:cs typeface="Verdana"/>
            </a:rPr>
            <a:t>=Verweis(Suchkriterium;Suchvektor;Ergebnisvektor)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Lösungshinweise:</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Suchkriterium für die Verweis-Funktion in den Feldern E18 bis E23
</a:t>
          </a:r>
          <a:r>
            <a:rPr lang="en-US" cap="none" sz="900" b="0" i="0" u="none" baseline="0">
              <a:solidFill>
                <a:srgbClr val="000000"/>
              </a:solidFill>
              <a:latin typeface="Verdana"/>
              <a:ea typeface="Verdana"/>
              <a:cs typeface="Verdana"/>
            </a:rPr>
            <a:t>ist der Umsatz des jeweiligen Vertreters.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Innerhalb der Verweis-Funktionen sind für die Such- und Ergebnisvektoren absolute Feldadressen zu verwenden, um die Formeln problemlos kopieren zu können.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Beispiel für das Feld E18:</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=Verweis(B18;$G$18:$G$23;$H$18:$H$23)</a:t>
          </a:r>
        </a:p>
      </xdr:txBody>
    </xdr:sp>
    <xdr:clientData/>
  </xdr:twoCellAnchor>
  <xdr:twoCellAnchor>
    <xdr:from>
      <xdr:col>5</xdr:col>
      <xdr:colOff>314325</xdr:colOff>
      <xdr:row>26</xdr:row>
      <xdr:rowOff>38100</xdr:rowOff>
    </xdr:from>
    <xdr:to>
      <xdr:col>8</xdr:col>
      <xdr:colOff>628650</xdr:colOff>
      <xdr:row>42</xdr:row>
      <xdr:rowOff>142875</xdr:rowOff>
    </xdr:to>
    <xdr:sp>
      <xdr:nvSpPr>
        <xdr:cNvPr id="2" name="Text Box 3"/>
        <xdr:cNvSpPr txBox="1">
          <a:spLocks noChangeArrowheads="1"/>
        </xdr:cNvSpPr>
      </xdr:nvSpPr>
      <xdr:spPr>
        <a:xfrm>
          <a:off x="5372100" y="4743450"/>
          <a:ext cx="2886075" cy="2695575"/>
        </a:xfrm>
        <a:prstGeom prst="rect">
          <a:avLst/>
        </a:prstGeom>
        <a:solidFill>
          <a:srgbClr val="D7E4BD"/>
        </a:solidFill>
        <a:ln w="9525" cmpd="sng">
          <a:solidFill>
            <a:srgbClr val="969696"/>
          </a:solidFill>
          <a:headEnd type="none"/>
          <a:tailEnd type="none"/>
        </a:ln>
      </xdr:spPr>
      <xdr:txBody>
        <a:bodyPr vertOverflow="clip" wrap="square" lIns="72000" tIns="72000" rIns="72000" bIns="72000"/>
        <a:p>
          <a:pPr algn="l">
            <a:defRPr/>
          </a:pPr>
          <a:r>
            <a:rPr lang="en-US" cap="none" sz="900" b="1" i="0" u="none" baseline="0">
              <a:solidFill>
                <a:srgbClr val="000000"/>
              </a:solidFill>
              <a:latin typeface="Verdana"/>
              <a:ea typeface="Verdana"/>
              <a:cs typeface="Verdana"/>
            </a:rPr>
            <a:t>Suchfunktionen</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sind eine Besonderheit von Excel, an die man sich erst gewöhnen muss. Die Aufgabe dieser Funktion besteht darin, nach einem bestimmten Wert in einer Liste zu suchen, um dann etwas anderes aus der Zeile dieses Wertes wiederzugeben.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WVERWEIS</a:t>
          </a:r>
          <a:r>
            <a:rPr lang="en-US" cap="none" sz="900" b="0" i="0" u="none" baseline="0">
              <a:solidFill>
                <a:srgbClr val="000000"/>
              </a:solidFill>
              <a:latin typeface="Verdana"/>
              <a:ea typeface="Verdana"/>
              <a:cs typeface="Verdana"/>
            </a:rPr>
            <a:t> (waagerechte Suche) und </a:t>
          </a:r>
          <a:r>
            <a:rPr lang="en-US" cap="none" sz="900" b="1" i="0" u="none" baseline="0">
              <a:solidFill>
                <a:srgbClr val="000000"/>
              </a:solidFill>
              <a:latin typeface="Verdana"/>
              <a:ea typeface="Verdana"/>
              <a:cs typeface="Verdana"/>
            </a:rPr>
            <a:t>SVERWEIS</a:t>
          </a:r>
          <a:r>
            <a:rPr lang="en-US" cap="none" sz="900" b="0" i="0" u="none" baseline="0">
              <a:solidFill>
                <a:srgbClr val="000000"/>
              </a:solidFill>
              <a:latin typeface="Verdana"/>
              <a:ea typeface="Verdana"/>
              <a:cs typeface="Verdana"/>
            </a:rPr>
            <a:t> (senkrechte Suche) funktionieren auf dieselbe Weise. Der einzige Unterschied ist die Suchrichtung der Funktion. Sie lässt sich immer dann benutzen, wenn die zu untersuchende Spalte oder Zeile einer Liste aufsteigend sortiert ist.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38100</xdr:rowOff>
    </xdr:from>
    <xdr:to>
      <xdr:col>6</xdr:col>
      <xdr:colOff>190500</xdr:colOff>
      <xdr:row>29</xdr:row>
      <xdr:rowOff>38100</xdr:rowOff>
    </xdr:to>
    <xdr:sp>
      <xdr:nvSpPr>
        <xdr:cNvPr id="1" name="Text 1"/>
        <xdr:cNvSpPr>
          <a:spLocks/>
        </xdr:cNvSpPr>
      </xdr:nvSpPr>
      <xdr:spPr>
        <a:xfrm>
          <a:off x="85725" y="4038600"/>
          <a:ext cx="4629150" cy="971550"/>
        </a:xfrm>
        <a:prstGeom prst="roundRect">
          <a:avLst/>
        </a:prstGeom>
        <a:solidFill>
          <a:srgbClr val="C3D69B"/>
        </a:solidFill>
        <a:ln w="9525" cmpd="sng">
          <a:noFill/>
        </a:ln>
      </xdr:spPr>
      <xdr:txBody>
        <a:bodyPr vertOverflow="clip" wrap="square" lIns="36576" tIns="22860" rIns="0" bIns="0"/>
        <a:p>
          <a:pPr algn="l">
            <a:defRPr/>
          </a:pPr>
          <a:r>
            <a:rPr lang="en-US" cap="none" sz="1100" b="1" i="0" u="none" baseline="0">
              <a:solidFill>
                <a:srgbClr val="000000"/>
              </a:solidFill>
              <a:latin typeface="Verdana"/>
              <a:ea typeface="Verdana"/>
              <a:cs typeface="Verdana"/>
            </a:rPr>
            <a:t>Funktion SVERWEIS</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=SVERWEIS(Suchkriterium;Matrix;Spaltenindex)</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Formel in H8:</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=SVERWEIS(G7;Noten;2)
</a:t>
          </a:r>
        </a:p>
      </xdr:txBody>
    </xdr:sp>
    <xdr:clientData/>
  </xdr:twoCellAnchor>
  <xdr:twoCellAnchor>
    <xdr:from>
      <xdr:col>0</xdr:col>
      <xdr:colOff>19050</xdr:colOff>
      <xdr:row>29</xdr:row>
      <xdr:rowOff>152400</xdr:rowOff>
    </xdr:from>
    <xdr:to>
      <xdr:col>12</xdr:col>
      <xdr:colOff>66675</xdr:colOff>
      <xdr:row>38</xdr:row>
      <xdr:rowOff>114300</xdr:rowOff>
    </xdr:to>
    <xdr:sp>
      <xdr:nvSpPr>
        <xdr:cNvPr id="2" name="Text 2"/>
        <xdr:cNvSpPr>
          <a:spLocks/>
        </xdr:cNvSpPr>
      </xdr:nvSpPr>
      <xdr:spPr>
        <a:xfrm>
          <a:off x="19050" y="5124450"/>
          <a:ext cx="6886575" cy="1419225"/>
        </a:xfrm>
        <a:prstGeom prst="roundRect">
          <a:avLst/>
        </a:prstGeom>
        <a:solidFill>
          <a:srgbClr val="FFFF99"/>
        </a:solidFill>
        <a:ln w="9525" cmpd="sng">
          <a:noFill/>
        </a:ln>
      </xdr:spPr>
      <xdr:txBody>
        <a:bodyPr vertOverflow="clip" wrap="square" lIns="36576" tIns="22860" rIns="0" bIns="0"/>
        <a:p>
          <a:pPr algn="l">
            <a:defRPr/>
          </a:pPr>
          <a:r>
            <a:rPr lang="en-US" cap="none" sz="1100" b="1" i="0" u="none" baseline="0">
              <a:solidFill>
                <a:srgbClr val="000000"/>
              </a:solidFill>
              <a:latin typeface="Verdana"/>
              <a:ea typeface="Verdana"/>
              <a:cs typeface="Verdana"/>
            </a:rPr>
            <a:t>Erklärung:</a:t>
          </a:r>
          <a:r>
            <a:rPr lang="en-US" cap="none" sz="1000" b="0" i="0" u="none" baseline="0">
              <a:solidFill>
                <a:srgbClr val="000000"/>
              </a:solidFill>
              <a:latin typeface="Verdana"/>
              <a:ea typeface="Verdana"/>
              <a:cs typeface="Verdana"/>
            </a:rPr>
            <a:t>
</a:t>
          </a:r>
          <a:r>
            <a:rPr lang="en-US" cap="none" sz="1000" b="0" i="1" u="none" baseline="0">
              <a:solidFill>
                <a:srgbClr val="0000FF"/>
              </a:solidFill>
              <a:latin typeface="Verdana"/>
              <a:ea typeface="Verdana"/>
              <a:cs typeface="Verdana"/>
            </a:rPr>
            <a:t>Suchkriterium:</a:t>
          </a:r>
          <a:r>
            <a:rPr lang="en-US" cap="none" sz="1000" b="0" i="0" u="none" baseline="0">
              <a:solidFill>
                <a:srgbClr val="000000"/>
              </a:solidFill>
              <a:latin typeface="Verdana"/>
              <a:ea typeface="Verdana"/>
              <a:cs typeface="Verdana"/>
            </a:rPr>
            <a:t>   ist der Wert, nach dem in der ersten Spalte einer Matrix gesucht wird.                 
</a:t>
          </a:r>
          <a:r>
            <a:rPr lang="en-US" cap="none" sz="1000" b="0" i="1" u="none" baseline="0">
              <a:solidFill>
                <a:srgbClr val="0000FF"/>
              </a:solidFill>
              <a:latin typeface="Verdana"/>
              <a:ea typeface="Verdana"/>
              <a:cs typeface="Verdana"/>
            </a:rPr>
            <a:t>Matrix:</a:t>
          </a:r>
          <a:r>
            <a:rPr lang="en-US" cap="none" sz="1000" b="0" i="0" u="none" baseline="0">
              <a:solidFill>
                <a:srgbClr val="0000FF"/>
              </a:solidFill>
              <a:latin typeface="Verdana"/>
              <a:ea typeface="Verdana"/>
              <a:cs typeface="Verdana"/>
            </a:rPr>
            <a:t> </a:t>
          </a:r>
          <a:r>
            <a:rPr lang="en-US" cap="none" sz="1000" b="0" i="0" u="none" baseline="0">
              <a:solidFill>
                <a:srgbClr val="000000"/>
              </a:solidFill>
              <a:latin typeface="Verdana"/>
              <a:ea typeface="Verdana"/>
              <a:cs typeface="Verdana"/>
            </a:rPr>
            <a:t>            ist die Informationstabelle, in der Daten gesucht werden. Diese Matrix sollte als 
</a:t>
          </a:r>
          <a:r>
            <a:rPr lang="en-US" cap="none" sz="1000" b="0" i="0" u="none" baseline="0">
              <a:solidFill>
                <a:srgbClr val="000000"/>
              </a:solidFill>
              <a:latin typeface="Verdana"/>
              <a:ea typeface="Verdana"/>
              <a:cs typeface="Verdana"/>
            </a:rPr>
            <a:t>                       absoluten Bezug einen Namen erhalten. (</a:t>
          </a:r>
          <a:r>
            <a:rPr lang="en-US" cap="none" sz="1000" b="0" i="1" u="none" baseline="0">
              <a:solidFill>
                <a:srgbClr val="000000"/>
              </a:solidFill>
              <a:latin typeface="Verdana"/>
              <a:ea typeface="Verdana"/>
              <a:cs typeface="Verdana"/>
            </a:rPr>
            <a:t>Einfügen-Name</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1" u="none" baseline="0">
              <a:solidFill>
                <a:srgbClr val="0000FF"/>
              </a:solidFill>
              <a:latin typeface="Verdana"/>
              <a:ea typeface="Verdana"/>
              <a:cs typeface="Verdana"/>
            </a:rPr>
            <a:t>Spaltenindex:</a:t>
          </a:r>
          <a:r>
            <a:rPr lang="en-US" cap="none" sz="1000" b="0" i="0" u="none" baseline="0">
              <a:solidFill>
                <a:srgbClr val="000000"/>
              </a:solidFill>
              <a:latin typeface="Verdana"/>
              <a:ea typeface="Verdana"/>
              <a:cs typeface="Verdana"/>
            </a:rPr>
            <a:t>     ist die Nummer der Spalte in der Mehrfachoperationsmatrix, aus der der übereinstimmende 
</a:t>
          </a:r>
          <a:r>
            <a:rPr lang="en-US" cap="none" sz="1000" b="0" i="0" u="none" baseline="0">
              <a:solidFill>
                <a:srgbClr val="000000"/>
              </a:solidFill>
              <a:latin typeface="Verdana"/>
              <a:ea typeface="Verdana"/>
              <a:cs typeface="Verdana"/>
            </a:rPr>
            <a:t>                       Wert geliefert werden soll.
</a:t>
          </a:r>
        </a:p>
      </xdr:txBody>
    </xdr:sp>
    <xdr:clientData/>
  </xdr:twoCellAnchor>
  <xdr:twoCellAnchor>
    <xdr:from>
      <xdr:col>3</xdr:col>
      <xdr:colOff>9525</xdr:colOff>
      <xdr:row>2</xdr:row>
      <xdr:rowOff>9525</xdr:rowOff>
    </xdr:from>
    <xdr:to>
      <xdr:col>6</xdr:col>
      <xdr:colOff>114300</xdr:colOff>
      <xdr:row>3</xdr:row>
      <xdr:rowOff>19050</xdr:rowOff>
    </xdr:to>
    <xdr:sp>
      <xdr:nvSpPr>
        <xdr:cNvPr id="3" name="Text 3"/>
        <xdr:cNvSpPr>
          <a:spLocks/>
        </xdr:cNvSpPr>
      </xdr:nvSpPr>
      <xdr:spPr>
        <a:xfrm>
          <a:off x="2752725" y="457200"/>
          <a:ext cx="1885950" cy="209550"/>
        </a:xfrm>
        <a:prstGeom prst="roundRect">
          <a:avLst/>
        </a:prstGeom>
        <a:solidFill>
          <a:srgbClr val="C3D69B"/>
        </a:solidFill>
        <a:ln w="9525" cmpd="sng">
          <a:noFill/>
        </a:ln>
      </xdr:spPr>
      <xdr:txBody>
        <a:bodyPr vertOverflow="clip" wrap="square" lIns="36576" tIns="22860" rIns="36576" bIns="0"/>
        <a:p>
          <a:pPr algn="ctr">
            <a:defRPr/>
          </a:pPr>
          <a:r>
            <a:rPr lang="en-US" cap="none" sz="1000" b="1" i="0" u="none" baseline="0">
              <a:solidFill>
                <a:srgbClr val="000000"/>
              </a:solidFill>
              <a:latin typeface="Verdana"/>
              <a:ea typeface="Verdana"/>
              <a:cs typeface="Verdana"/>
            </a:rPr>
            <a:t>40 Punkte = 100 %</a:t>
          </a:r>
        </a:p>
      </xdr:txBody>
    </xdr:sp>
    <xdr:clientData/>
  </xdr:twoCellAnchor>
  <xdr:twoCellAnchor>
    <xdr:from>
      <xdr:col>11</xdr:col>
      <xdr:colOff>57150</xdr:colOff>
      <xdr:row>8</xdr:row>
      <xdr:rowOff>28575</xdr:rowOff>
    </xdr:from>
    <xdr:to>
      <xdr:col>13</xdr:col>
      <xdr:colOff>600075</xdr:colOff>
      <xdr:row>11</xdr:row>
      <xdr:rowOff>123825</xdr:rowOff>
    </xdr:to>
    <xdr:sp>
      <xdr:nvSpPr>
        <xdr:cNvPr id="4" name="AutoShape 4"/>
        <xdr:cNvSpPr>
          <a:spLocks/>
        </xdr:cNvSpPr>
      </xdr:nvSpPr>
      <xdr:spPr>
        <a:xfrm>
          <a:off x="6334125" y="1524000"/>
          <a:ext cx="1428750" cy="581025"/>
        </a:xfrm>
        <a:prstGeom prst="roundRect">
          <a:avLst/>
        </a:prstGeom>
        <a:solidFill>
          <a:srgbClr val="C3D69B"/>
        </a:solidFill>
        <a:ln w="9525"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Definieren sie den Namen </a:t>
          </a:r>
          <a:r>
            <a:rPr lang="en-US" cap="none" sz="1000" b="1" i="0" u="none" baseline="0">
              <a:solidFill>
                <a:srgbClr val="000000"/>
              </a:solidFill>
              <a:latin typeface="Verdana"/>
              <a:ea typeface="Verdana"/>
              <a:cs typeface="Verdana"/>
            </a:rPr>
            <a:t>Noten</a:t>
          </a:r>
          <a:r>
            <a:rPr lang="en-US" cap="none" sz="1000" b="0" i="0" u="none" baseline="0">
              <a:solidFill>
                <a:srgbClr val="000000"/>
              </a:solidFill>
              <a:latin typeface="Verdana"/>
              <a:ea typeface="Verdana"/>
              <a:cs typeface="Verdana"/>
            </a:rPr>
            <a:t> für die Zellen </a:t>
          </a:r>
          <a:r>
            <a:rPr lang="en-US" cap="none" sz="1000" b="1" i="0" u="none" baseline="0">
              <a:solidFill>
                <a:srgbClr val="000000"/>
              </a:solidFill>
              <a:latin typeface="Verdana"/>
              <a:ea typeface="Verdana"/>
              <a:cs typeface="Verdana"/>
            </a:rPr>
            <a:t>L1 </a:t>
          </a:r>
          <a:r>
            <a:rPr lang="en-US" cap="none" sz="1000" b="0" i="0" u="none" baseline="0">
              <a:solidFill>
                <a:srgbClr val="000000"/>
              </a:solidFill>
              <a:latin typeface="Verdana"/>
              <a:ea typeface="Verdana"/>
              <a:cs typeface="Verdana"/>
            </a:rPr>
            <a:t>bis</a:t>
          </a:r>
          <a:r>
            <a:rPr lang="en-US" cap="none" sz="1000" b="1" i="0" u="none" baseline="0">
              <a:solidFill>
                <a:srgbClr val="000000"/>
              </a:solidFill>
              <a:latin typeface="Verdana"/>
              <a:ea typeface="Verdana"/>
              <a:cs typeface="Verdana"/>
            </a:rPr>
            <a:t> M7!</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38100</xdr:rowOff>
    </xdr:from>
    <xdr:to>
      <xdr:col>6</xdr:col>
      <xdr:colOff>190500</xdr:colOff>
      <xdr:row>28</xdr:row>
      <xdr:rowOff>38100</xdr:rowOff>
    </xdr:to>
    <xdr:sp>
      <xdr:nvSpPr>
        <xdr:cNvPr id="1" name="Text 1"/>
        <xdr:cNvSpPr>
          <a:spLocks/>
        </xdr:cNvSpPr>
      </xdr:nvSpPr>
      <xdr:spPr>
        <a:xfrm>
          <a:off x="85725" y="3876675"/>
          <a:ext cx="4629150" cy="971550"/>
        </a:xfrm>
        <a:prstGeom prst="roundRect">
          <a:avLst/>
        </a:prstGeom>
        <a:solidFill>
          <a:srgbClr val="C3D69B"/>
        </a:solidFill>
        <a:ln w="9525" cmpd="sng">
          <a:noFill/>
        </a:ln>
      </xdr:spPr>
      <xdr:txBody>
        <a:bodyPr vertOverflow="clip" wrap="square" lIns="36576" tIns="22860" rIns="0" bIns="0"/>
        <a:p>
          <a:pPr algn="l">
            <a:defRPr/>
          </a:pPr>
          <a:r>
            <a:rPr lang="en-US" cap="none" sz="1100" b="1" i="0" u="none" baseline="0">
              <a:solidFill>
                <a:srgbClr val="000000"/>
              </a:solidFill>
              <a:latin typeface="Verdana"/>
              <a:ea typeface="Verdana"/>
              <a:cs typeface="Verdana"/>
            </a:rPr>
            <a:t>Funktion SVERWEIS</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=SVERWEIS(Suchkriterium;Matrix;Spaltenindex)</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Formel in H8:</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=SVERWEIS(G7;Noten;2)
</a:t>
          </a:r>
        </a:p>
      </xdr:txBody>
    </xdr:sp>
    <xdr:clientData/>
  </xdr:twoCellAnchor>
  <xdr:twoCellAnchor>
    <xdr:from>
      <xdr:col>0</xdr:col>
      <xdr:colOff>19050</xdr:colOff>
      <xdr:row>28</xdr:row>
      <xdr:rowOff>152400</xdr:rowOff>
    </xdr:from>
    <xdr:to>
      <xdr:col>12</xdr:col>
      <xdr:colOff>66675</xdr:colOff>
      <xdr:row>37</xdr:row>
      <xdr:rowOff>114300</xdr:rowOff>
    </xdr:to>
    <xdr:sp>
      <xdr:nvSpPr>
        <xdr:cNvPr id="2" name="Text 2"/>
        <xdr:cNvSpPr>
          <a:spLocks/>
        </xdr:cNvSpPr>
      </xdr:nvSpPr>
      <xdr:spPr>
        <a:xfrm>
          <a:off x="19050" y="4962525"/>
          <a:ext cx="6886575" cy="1419225"/>
        </a:xfrm>
        <a:prstGeom prst="roundRect">
          <a:avLst/>
        </a:prstGeom>
        <a:solidFill>
          <a:srgbClr val="FFFF99"/>
        </a:solidFill>
        <a:ln w="9525" cmpd="sng">
          <a:noFill/>
        </a:ln>
      </xdr:spPr>
      <xdr:txBody>
        <a:bodyPr vertOverflow="clip" wrap="square" lIns="36576" tIns="22860" rIns="0" bIns="0"/>
        <a:p>
          <a:pPr algn="l">
            <a:defRPr/>
          </a:pPr>
          <a:r>
            <a:rPr lang="en-US" cap="none" sz="1100" b="1" i="0" u="none" baseline="0">
              <a:solidFill>
                <a:srgbClr val="000000"/>
              </a:solidFill>
              <a:latin typeface="Verdana"/>
              <a:ea typeface="Verdana"/>
              <a:cs typeface="Verdana"/>
            </a:rPr>
            <a:t>Erklärung:</a:t>
          </a:r>
          <a:r>
            <a:rPr lang="en-US" cap="none" sz="1000" b="0" i="0" u="none" baseline="0">
              <a:solidFill>
                <a:srgbClr val="000000"/>
              </a:solidFill>
              <a:latin typeface="Verdana"/>
              <a:ea typeface="Verdana"/>
              <a:cs typeface="Verdana"/>
            </a:rPr>
            <a:t>
</a:t>
          </a:r>
          <a:r>
            <a:rPr lang="en-US" cap="none" sz="1000" b="0" i="1" u="none" baseline="0">
              <a:solidFill>
                <a:srgbClr val="339966"/>
              </a:solidFill>
              <a:latin typeface="Verdana"/>
              <a:ea typeface="Verdana"/>
              <a:cs typeface="Verdana"/>
            </a:rPr>
            <a:t>Suchkriterium:</a:t>
          </a:r>
          <a:r>
            <a:rPr lang="en-US" cap="none" sz="1000" b="0" i="0" u="none" baseline="0">
              <a:solidFill>
                <a:srgbClr val="339966"/>
              </a:solidFill>
              <a:latin typeface="Verdana"/>
              <a:ea typeface="Verdana"/>
              <a:cs typeface="Verdana"/>
            </a:rPr>
            <a:t>   </a:t>
          </a:r>
          <a:r>
            <a:rPr lang="en-US" cap="none" sz="1000" b="0" i="0" u="none" baseline="0">
              <a:solidFill>
                <a:srgbClr val="000000"/>
              </a:solidFill>
              <a:latin typeface="Verdana"/>
              <a:ea typeface="Verdana"/>
              <a:cs typeface="Verdana"/>
            </a:rPr>
            <a:t>ist der Wert, nach dem in der ersten Spalte einer Matrix gesucht wird.                 
</a:t>
          </a:r>
          <a:r>
            <a:rPr lang="en-US" cap="none" sz="1000" b="0" i="1" u="none" baseline="0">
              <a:solidFill>
                <a:srgbClr val="339966"/>
              </a:solidFill>
              <a:latin typeface="Verdana"/>
              <a:ea typeface="Verdana"/>
              <a:cs typeface="Verdana"/>
            </a:rPr>
            <a:t>Matrix:</a:t>
          </a:r>
          <a:r>
            <a:rPr lang="en-US" cap="none" sz="1000" b="0" i="0" u="none" baseline="0">
              <a:solidFill>
                <a:srgbClr val="339966"/>
              </a:solidFill>
              <a:latin typeface="Verdana"/>
              <a:ea typeface="Verdana"/>
              <a:cs typeface="Verdana"/>
            </a:rPr>
            <a:t>             </a:t>
          </a:r>
          <a:r>
            <a:rPr lang="en-US" cap="none" sz="1000" b="0" i="0" u="none" baseline="0">
              <a:solidFill>
                <a:srgbClr val="000000"/>
              </a:solidFill>
              <a:latin typeface="Verdana"/>
              <a:ea typeface="Verdana"/>
              <a:cs typeface="Verdana"/>
            </a:rPr>
            <a:t>ist die Informationstabelle, in der Daten gesucht werden. Diese Matrix sollte als 
</a:t>
          </a:r>
          <a:r>
            <a:rPr lang="en-US" cap="none" sz="1000" b="0" i="0" u="none" baseline="0">
              <a:solidFill>
                <a:srgbClr val="000000"/>
              </a:solidFill>
              <a:latin typeface="Verdana"/>
              <a:ea typeface="Verdana"/>
              <a:cs typeface="Verdana"/>
            </a:rPr>
            <a:t>                       absoluten Bezug einen Namen erhalten. (</a:t>
          </a:r>
          <a:r>
            <a:rPr lang="en-US" cap="none" sz="1000" b="0" i="1" u="none" baseline="0">
              <a:solidFill>
                <a:srgbClr val="000000"/>
              </a:solidFill>
              <a:latin typeface="Verdana"/>
              <a:ea typeface="Verdana"/>
              <a:cs typeface="Verdana"/>
            </a:rPr>
            <a:t>Einfügen-Name</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1" u="none" baseline="0">
              <a:solidFill>
                <a:srgbClr val="339966"/>
              </a:solidFill>
              <a:latin typeface="Verdana"/>
              <a:ea typeface="Verdana"/>
              <a:cs typeface="Verdana"/>
            </a:rPr>
            <a:t>Spaltenindex:</a:t>
          </a:r>
          <a:r>
            <a:rPr lang="en-US" cap="none" sz="1000" b="0" i="0" u="none" baseline="0">
              <a:solidFill>
                <a:srgbClr val="339966"/>
              </a:solidFill>
              <a:latin typeface="Verdana"/>
              <a:ea typeface="Verdana"/>
              <a:cs typeface="Verdana"/>
            </a:rPr>
            <a:t>     </a:t>
          </a:r>
          <a:r>
            <a:rPr lang="en-US" cap="none" sz="1000" b="0" i="0" u="none" baseline="0">
              <a:solidFill>
                <a:srgbClr val="000000"/>
              </a:solidFill>
              <a:latin typeface="Verdana"/>
              <a:ea typeface="Verdana"/>
              <a:cs typeface="Verdana"/>
            </a:rPr>
            <a:t>ist die Nummer der Spalte in der Mehrfachoperationsmatrix, aus der der übereinstimmende 
</a:t>
          </a:r>
          <a:r>
            <a:rPr lang="en-US" cap="none" sz="1000" b="0" i="0" u="none" baseline="0">
              <a:solidFill>
                <a:srgbClr val="000000"/>
              </a:solidFill>
              <a:latin typeface="Verdana"/>
              <a:ea typeface="Verdana"/>
              <a:cs typeface="Verdana"/>
            </a:rPr>
            <a:t>                       Wert geliefert werden soll.
</a:t>
          </a:r>
        </a:p>
      </xdr:txBody>
    </xdr:sp>
    <xdr:clientData/>
  </xdr:twoCellAnchor>
  <xdr:twoCellAnchor>
    <xdr:from>
      <xdr:col>3</xdr:col>
      <xdr:colOff>9525</xdr:colOff>
      <xdr:row>2</xdr:row>
      <xdr:rowOff>9525</xdr:rowOff>
    </xdr:from>
    <xdr:to>
      <xdr:col>6</xdr:col>
      <xdr:colOff>114300</xdr:colOff>
      <xdr:row>3</xdr:row>
      <xdr:rowOff>19050</xdr:rowOff>
    </xdr:to>
    <xdr:sp>
      <xdr:nvSpPr>
        <xdr:cNvPr id="3" name="Text 3"/>
        <xdr:cNvSpPr>
          <a:spLocks/>
        </xdr:cNvSpPr>
      </xdr:nvSpPr>
      <xdr:spPr>
        <a:xfrm>
          <a:off x="2752725" y="457200"/>
          <a:ext cx="1885950" cy="209550"/>
        </a:xfrm>
        <a:prstGeom prst="roundRect">
          <a:avLst/>
        </a:prstGeom>
        <a:solidFill>
          <a:srgbClr val="C3D69B"/>
        </a:solidFill>
        <a:ln w="9525" cmpd="sng">
          <a:noFill/>
        </a:ln>
      </xdr:spPr>
      <xdr:txBody>
        <a:bodyPr vertOverflow="clip" wrap="square" lIns="36576" tIns="22860" rIns="36576" bIns="0"/>
        <a:p>
          <a:pPr algn="ctr">
            <a:defRPr/>
          </a:pPr>
          <a:r>
            <a:rPr lang="en-US" cap="none" sz="1000" b="1" i="0" u="none" baseline="0">
              <a:solidFill>
                <a:srgbClr val="000000"/>
              </a:solidFill>
              <a:latin typeface="Verdana"/>
              <a:ea typeface="Verdana"/>
              <a:cs typeface="Verdana"/>
            </a:rPr>
            <a:t>40 Punkte = 100 %</a:t>
          </a:r>
        </a:p>
      </xdr:txBody>
    </xdr:sp>
    <xdr:clientData/>
  </xdr:twoCellAnchor>
  <xdr:twoCellAnchor>
    <xdr:from>
      <xdr:col>11</xdr:col>
      <xdr:colOff>57150</xdr:colOff>
      <xdr:row>8</xdr:row>
      <xdr:rowOff>28575</xdr:rowOff>
    </xdr:from>
    <xdr:to>
      <xdr:col>13</xdr:col>
      <xdr:colOff>600075</xdr:colOff>
      <xdr:row>11</xdr:row>
      <xdr:rowOff>123825</xdr:rowOff>
    </xdr:to>
    <xdr:sp>
      <xdr:nvSpPr>
        <xdr:cNvPr id="4" name="AutoShape 4"/>
        <xdr:cNvSpPr>
          <a:spLocks/>
        </xdr:cNvSpPr>
      </xdr:nvSpPr>
      <xdr:spPr>
        <a:xfrm>
          <a:off x="6334125" y="1524000"/>
          <a:ext cx="1428750" cy="581025"/>
        </a:xfrm>
        <a:prstGeom prst="roundRect">
          <a:avLst/>
        </a:prstGeom>
        <a:solidFill>
          <a:srgbClr val="C3D69B"/>
        </a:solidFill>
        <a:ln w="9525"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Definieren sie den Namen </a:t>
          </a:r>
          <a:r>
            <a:rPr lang="en-US" cap="none" sz="1000" b="1" i="0" u="none" baseline="0">
              <a:solidFill>
                <a:srgbClr val="000000"/>
              </a:solidFill>
              <a:latin typeface="Verdana"/>
              <a:ea typeface="Verdana"/>
              <a:cs typeface="Verdana"/>
            </a:rPr>
            <a:t>Noten</a:t>
          </a:r>
          <a:r>
            <a:rPr lang="en-US" cap="none" sz="1000" b="0" i="0" u="none" baseline="0">
              <a:solidFill>
                <a:srgbClr val="000000"/>
              </a:solidFill>
              <a:latin typeface="Verdana"/>
              <a:ea typeface="Verdana"/>
              <a:cs typeface="Verdana"/>
            </a:rPr>
            <a:t> für die Zellen </a:t>
          </a:r>
          <a:r>
            <a:rPr lang="en-US" cap="none" sz="1000" b="1" i="0" u="none" baseline="0">
              <a:solidFill>
                <a:srgbClr val="000000"/>
              </a:solidFill>
              <a:latin typeface="Verdana"/>
              <a:ea typeface="Verdana"/>
              <a:cs typeface="Verdana"/>
            </a:rPr>
            <a:t>L1 </a:t>
          </a:r>
          <a:r>
            <a:rPr lang="en-US" cap="none" sz="1000" b="0" i="0" u="none" baseline="0">
              <a:solidFill>
                <a:srgbClr val="000000"/>
              </a:solidFill>
              <a:latin typeface="Verdana"/>
              <a:ea typeface="Verdana"/>
              <a:cs typeface="Verdana"/>
            </a:rPr>
            <a:t>bis</a:t>
          </a:r>
          <a:r>
            <a:rPr lang="en-US" cap="none" sz="1000" b="1" i="0" u="none" baseline="0">
              <a:solidFill>
                <a:srgbClr val="000000"/>
              </a:solidFill>
              <a:latin typeface="Verdana"/>
              <a:ea typeface="Verdana"/>
              <a:cs typeface="Verdana"/>
            </a:rPr>
            <a:t> M7!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14</xdr:row>
      <xdr:rowOff>123825</xdr:rowOff>
    </xdr:from>
    <xdr:to>
      <xdr:col>6</xdr:col>
      <xdr:colOff>819150</xdr:colOff>
      <xdr:row>33</xdr:row>
      <xdr:rowOff>66675</xdr:rowOff>
    </xdr:to>
    <xdr:sp>
      <xdr:nvSpPr>
        <xdr:cNvPr id="1" name="AutoShape 1"/>
        <xdr:cNvSpPr>
          <a:spLocks/>
        </xdr:cNvSpPr>
      </xdr:nvSpPr>
      <xdr:spPr>
        <a:xfrm>
          <a:off x="2914650" y="2562225"/>
          <a:ext cx="3933825" cy="3086100"/>
        </a:xfrm>
        <a:prstGeom prst="roundRect">
          <a:avLst/>
        </a:prstGeom>
        <a:solidFill>
          <a:srgbClr val="C3D69B"/>
        </a:solidFill>
        <a:ln w="9525" cmpd="sng">
          <a:noFill/>
        </a:ln>
      </xdr:spPr>
      <xdr:txBody>
        <a:bodyPr vertOverflow="clip" wrap="square" lIns="72000" tIns="72000" rIns="72000" bIns="72000"/>
        <a:p>
          <a:pPr algn="l">
            <a:defRPr/>
          </a:pPr>
          <a:r>
            <a:rPr lang="en-US" cap="none" sz="1000" b="1" i="0" u="none" baseline="0">
              <a:solidFill>
                <a:srgbClr val="000000"/>
              </a:solidFill>
              <a:latin typeface="Verdana"/>
              <a:ea typeface="Verdana"/>
              <a:cs typeface="Verdana"/>
            </a:rPr>
            <a:t>Situation:</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In einer Tabelle sind Vor- und Nachnamen in einer Zelle angeordnet. Da dieser Zustand für eine Datenbank nicht gut ist, soll er geändert werden. Drei bis vier Namen lassen sich leicht von Hand ändern, doch bei einer längeren Liste ist das zu umständlich. Excel kann dieses Problem lösen.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Lösung:</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Markieren Sie die Zellen mit Vor- und 
</a:t>
          </a:r>
          <a:r>
            <a:rPr lang="en-US" cap="none" sz="1000" b="0" i="0" u="none" baseline="0">
              <a:solidFill>
                <a:srgbClr val="000000"/>
              </a:solidFill>
              <a:latin typeface="Verdana"/>
              <a:ea typeface="Verdana"/>
              <a:cs typeface="Verdana"/>
            </a:rPr>
            <a:t>  Nachnamen.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Register Daten-Datentools-Text in Spalten</a:t>
          </a:r>
          <a:r>
            <a:rPr lang="en-US" cap="none" sz="1000" b="0" i="0" u="none" baseline="0">
              <a:solidFill>
                <a:srgbClr val="000000"/>
              </a:solidFill>
              <a:latin typeface="Verdana"/>
              <a:ea typeface="Verdana"/>
              <a:cs typeface="Verdana"/>
            </a:rPr>
            <a:t> 
  aufrufen
</a:t>
          </a:r>
          <a:r>
            <a:rPr lang="en-US" cap="none" sz="1000" b="0" i="0" u="none" baseline="0">
              <a:solidFill>
                <a:srgbClr val="000000"/>
              </a:solidFill>
              <a:latin typeface="Verdana"/>
              <a:ea typeface="Verdana"/>
              <a:cs typeface="Verdana"/>
            </a:rPr>
            <a:t>- Datentyp Getrennt wählen, </a:t>
          </a:r>
          <a:r>
            <a:rPr lang="en-US" cap="none" sz="1000" b="1" i="0" u="none" baseline="0">
              <a:solidFill>
                <a:srgbClr val="000000"/>
              </a:solidFill>
              <a:latin typeface="Verdana"/>
              <a:ea typeface="Verdana"/>
              <a:cs typeface="Verdana"/>
            </a:rPr>
            <a:t>&lt;Weiter&gt;</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anklicken
</a:t>
          </a:r>
          <a:r>
            <a:rPr lang="en-US" cap="none" sz="1000" b="0" i="0" u="none" baseline="0">
              <a:solidFill>
                <a:srgbClr val="000000"/>
              </a:solidFill>
              <a:latin typeface="Verdana"/>
              <a:ea typeface="Verdana"/>
              <a:cs typeface="Verdana"/>
            </a:rPr>
            <a:t>- Trennzeichen </a:t>
          </a:r>
          <a:r>
            <a:rPr lang="en-US" cap="none" sz="1000" b="1" i="0" u="none" baseline="0">
              <a:solidFill>
                <a:srgbClr val="000000"/>
              </a:solidFill>
              <a:latin typeface="Verdana"/>
              <a:ea typeface="Verdana"/>
              <a:cs typeface="Verdana"/>
            </a:rPr>
            <a:t>Komma</a:t>
          </a:r>
          <a:r>
            <a:rPr lang="en-US" cap="none" sz="1000" b="0" i="0" u="none" baseline="0">
              <a:solidFill>
                <a:srgbClr val="000000"/>
              </a:solidFill>
              <a:latin typeface="Verdana"/>
              <a:ea typeface="Verdana"/>
              <a:cs typeface="Verdana"/>
            </a:rPr>
            <a:t> wählen, </a:t>
          </a:r>
          <a:r>
            <a:rPr lang="en-US" cap="none" sz="1000" b="1" i="0" u="none" baseline="0">
              <a:solidFill>
                <a:srgbClr val="000000"/>
              </a:solidFill>
              <a:latin typeface="Verdana"/>
              <a:ea typeface="Verdana"/>
              <a:cs typeface="Verdana"/>
            </a:rPr>
            <a:t>&lt;Weiter&gt;</a:t>
          </a:r>
          <a:r>
            <a:rPr lang="en-US" cap="none" sz="1000" b="0" i="0" u="none" baseline="0">
              <a:solidFill>
                <a:srgbClr val="000000"/>
              </a:solidFill>
              <a:latin typeface="Verdana"/>
              <a:ea typeface="Verdana"/>
              <a:cs typeface="Verdana"/>
            </a:rPr>
            <a:t> anklicken
</a:t>
          </a:r>
          <a:r>
            <a:rPr lang="en-US" cap="none" sz="1000" b="0" i="0" u="none" baseline="0">
              <a:solidFill>
                <a:srgbClr val="000000"/>
              </a:solidFill>
              <a:latin typeface="Verdana"/>
              <a:ea typeface="Verdana"/>
              <a:cs typeface="Verdana"/>
            </a:rPr>
            <a:t>- Schalter </a:t>
          </a:r>
          <a:r>
            <a:rPr lang="en-US" cap="none" sz="1000" b="1" i="0" u="none" baseline="0">
              <a:solidFill>
                <a:srgbClr val="000000"/>
              </a:solidFill>
              <a:latin typeface="Verdana"/>
              <a:ea typeface="Verdana"/>
              <a:cs typeface="Verdana"/>
            </a:rPr>
            <a:t>&lt;Fertigstellen&gt;</a:t>
          </a:r>
          <a:r>
            <a:rPr lang="en-US" cap="none" sz="1000" b="0" i="0" u="none" baseline="0">
              <a:solidFill>
                <a:srgbClr val="000000"/>
              </a:solidFill>
              <a:latin typeface="Verdana"/>
              <a:ea typeface="Verdana"/>
              <a:cs typeface="Verdana"/>
            </a:rPr>
            <a:t> anklicken
</a:t>
          </a:r>
          <a:r>
            <a:rPr lang="en-US" cap="none" sz="1000" b="0" i="0" u="none" baseline="0">
              <a:solidFill>
                <a:srgbClr val="000000"/>
              </a:solidFill>
              <a:latin typeface="Verdana"/>
              <a:ea typeface="Verdana"/>
              <a:cs typeface="Verdana"/>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381000</xdr:colOff>
      <xdr:row>1</xdr:row>
      <xdr:rowOff>85725</xdr:rowOff>
    </xdr:from>
    <xdr:to>
      <xdr:col>13</xdr:col>
      <xdr:colOff>647700</xdr:colOff>
      <xdr:row>11</xdr:row>
      <xdr:rowOff>123825</xdr:rowOff>
    </xdr:to>
    <xdr:pic>
      <xdr:nvPicPr>
        <xdr:cNvPr id="1" name="Grafik 1"/>
        <xdr:cNvPicPr preferRelativeResize="1">
          <a:picLocks noChangeAspect="1"/>
        </xdr:cNvPicPr>
      </xdr:nvPicPr>
      <xdr:blipFill>
        <a:blip r:embed="rId1"/>
        <a:srcRect b="59231"/>
        <a:stretch>
          <a:fillRect/>
        </a:stretch>
      </xdr:blipFill>
      <xdr:spPr>
        <a:xfrm>
          <a:off x="5962650" y="352425"/>
          <a:ext cx="5295900" cy="1828800"/>
        </a:xfrm>
        <a:prstGeom prst="rect">
          <a:avLst/>
        </a:prstGeom>
        <a:noFill/>
        <a:ln w="9525" cmpd="sng">
          <a:noFill/>
        </a:ln>
      </xdr:spPr>
    </xdr:pic>
    <xdr:clientData/>
  </xdr:twoCellAnchor>
  <xdr:twoCellAnchor editAs="oneCell">
    <xdr:from>
      <xdr:col>9</xdr:col>
      <xdr:colOff>9525</xdr:colOff>
      <xdr:row>10</xdr:row>
      <xdr:rowOff>161925</xdr:rowOff>
    </xdr:from>
    <xdr:to>
      <xdr:col>12</xdr:col>
      <xdr:colOff>228600</xdr:colOff>
      <xdr:row>29</xdr:row>
      <xdr:rowOff>47625</xdr:rowOff>
    </xdr:to>
    <xdr:pic>
      <xdr:nvPicPr>
        <xdr:cNvPr id="2" name="Grafik 2"/>
        <xdr:cNvPicPr preferRelativeResize="1">
          <a:picLocks noChangeAspect="1"/>
        </xdr:cNvPicPr>
      </xdr:nvPicPr>
      <xdr:blipFill>
        <a:blip r:embed="rId2"/>
        <a:stretch>
          <a:fillRect/>
        </a:stretch>
      </xdr:blipFill>
      <xdr:spPr>
        <a:xfrm>
          <a:off x="7267575" y="2038350"/>
          <a:ext cx="2733675" cy="2990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95250</xdr:rowOff>
    </xdr:from>
    <xdr:to>
      <xdr:col>8</xdr:col>
      <xdr:colOff>285750</xdr:colOff>
      <xdr:row>53</xdr:row>
      <xdr:rowOff>95250</xdr:rowOff>
    </xdr:to>
    <xdr:sp>
      <xdr:nvSpPr>
        <xdr:cNvPr id="1" name="Textfeld 2"/>
        <xdr:cNvSpPr txBox="1">
          <a:spLocks noChangeArrowheads="1"/>
        </xdr:cNvSpPr>
      </xdr:nvSpPr>
      <xdr:spPr>
        <a:xfrm>
          <a:off x="266700" y="3486150"/>
          <a:ext cx="6581775" cy="566737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Übung:
</a:t>
          </a:r>
          <a:r>
            <a:rPr lang="en-US" cap="none" sz="105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1. Erstellen Sie das Rechnungsformular, alle Beträge mit zwei Dezimalstellen.
</a:t>
          </a:r>
          <a:r>
            <a:rPr lang="en-US" cap="none" sz="1400" b="0" i="0" u="none" baseline="0">
              <a:solidFill>
                <a:srgbClr val="000000"/>
              </a:solidFill>
              <a:latin typeface="Calibri"/>
              <a:ea typeface="Calibri"/>
              <a:cs typeface="Calibri"/>
            </a:rPr>
            <a:t>  2. </a:t>
          </a:r>
          <a:r>
            <a:rPr lang="en-US" cap="none" sz="1400" b="0" i="0" u="none" baseline="0">
              <a:solidFill>
                <a:srgbClr val="000000"/>
              </a:solidFill>
              <a:latin typeface="Calibri"/>
              <a:ea typeface="Calibri"/>
              <a:cs typeface="Calibri"/>
            </a:rPr>
            <a:t>Geben Sie die Formel ein für den Gesamtpreis.
</a:t>
          </a:r>
          <a:r>
            <a:rPr lang="en-US" cap="none" sz="1400" b="0" i="0" u="none" baseline="0">
              <a:solidFill>
                <a:srgbClr val="000000"/>
              </a:solidFill>
              <a:latin typeface="Calibri"/>
              <a:ea typeface="Calibri"/>
              <a:cs typeface="Calibri"/>
            </a:rPr>
            <a:t>  3. Kopieren Sie die Formel in die anderen Zellen. 
</a:t>
          </a:r>
          <a:r>
            <a:rPr lang="en-US" cap="none" sz="1400" b="0" i="0" u="none" baseline="0">
              <a:solidFill>
                <a:srgbClr val="000000"/>
              </a:solidFill>
              <a:latin typeface="Calibri"/>
              <a:ea typeface="Calibri"/>
              <a:cs typeface="Calibri"/>
            </a:rPr>
            <a:t>  4. Ermitteln Sie den Nettopreis.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5. Ermitteln Sie 19 % Mehrwertsteuer.
  6. Ermitteln Sie den Bruttopreis.
</a:t>
          </a:r>
          <a:r>
            <a:rPr lang="en-US" cap="none" sz="1400" b="0" i="0" u="none" baseline="0">
              <a:solidFill>
                <a:srgbClr val="000000"/>
              </a:solidFill>
              <a:latin typeface="Calibri"/>
              <a:ea typeface="Calibri"/>
              <a:cs typeface="Calibri"/>
            </a:rPr>
            <a:t>  7. Deaktivieren Sie die Nullwerte, </a:t>
          </a:r>
          <a:r>
            <a:rPr lang="en-US" cap="none" sz="1400" b="0" i="1" u="none" baseline="0">
              <a:solidFill>
                <a:srgbClr val="000000"/>
              </a:solidFill>
              <a:latin typeface="Calibri"/>
              <a:ea typeface="Calibri"/>
              <a:cs typeface="Calibri"/>
            </a:rPr>
            <a:t>siehe Skript Seite 58.
</a:t>
          </a:r>
          <a:r>
            <a:rPr lang="en-US" cap="none" sz="1400" b="0" i="0" u="none" baseline="0">
              <a:solidFill>
                <a:srgbClr val="000000"/>
              </a:solidFill>
              <a:latin typeface="Calibri"/>
              <a:ea typeface="Calibri"/>
              <a:cs typeface="Calibri"/>
            </a:rPr>
            <a:t>  8. Deaktivieren Sie die Gitternetzlinien.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9. Ziehen Sie eine graue Rahmenlinie um alle benutzten Zellen.
</a:t>
          </a:r>
          <a:r>
            <a:rPr lang="en-US" cap="none" sz="1400" b="0" i="0" u="none" baseline="0">
              <a:solidFill>
                <a:srgbClr val="000000"/>
              </a:solidFill>
              <a:latin typeface="Calibri"/>
              <a:ea typeface="Calibri"/>
              <a:cs typeface="Calibri"/>
            </a:rPr>
            <a:t>10. Markieren Sie die Zellen der Spalten Artikel-Nr., Anzahl, Bezeichnung, Stückpreis 
      sowie die Zellen rechts von Rechnungsnummer und Datum.
</a:t>
          </a:r>
          <a:r>
            <a:rPr lang="en-US" cap="none" sz="1400" b="0" i="0" u="none" baseline="0">
              <a:solidFill>
                <a:srgbClr val="000000"/>
              </a:solidFill>
              <a:latin typeface="Calibri"/>
              <a:ea typeface="Calibri"/>
              <a:cs typeface="Calibri"/>
            </a:rPr>
            <a:t>11. Deaktivieren Sie für die markierten Zellen </a:t>
          </a:r>
          <a:r>
            <a:rPr lang="en-US" cap="none" sz="1400" b="0" i="0" u="none" baseline="0">
              <a:solidFill>
                <a:srgbClr val="000000"/>
              </a:solidFill>
              <a:latin typeface="Calibri"/>
              <a:ea typeface="Calibri"/>
              <a:cs typeface="Calibri"/>
            </a:rPr>
            <a:t>gesperrt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12. Legen Sie den </a:t>
          </a:r>
          <a:r>
            <a:rPr lang="en-US" cap="none" sz="1400" b="0" i="0" u="none" baseline="0">
              <a:solidFill>
                <a:srgbClr val="000000"/>
              </a:solidFill>
              <a:latin typeface="Calibri"/>
              <a:ea typeface="Calibri"/>
              <a:cs typeface="Calibri"/>
            </a:rPr>
            <a:t>Blattschutz</a:t>
          </a:r>
          <a:r>
            <a:rPr lang="en-US" cap="none" sz="1400" b="0" i="0" u="none" baseline="0">
              <a:solidFill>
                <a:srgbClr val="000000"/>
              </a:solidFill>
              <a:latin typeface="Calibri"/>
              <a:ea typeface="Calibri"/>
              <a:cs typeface="Calibri"/>
            </a:rPr>
            <a:t> auf das Arbeitsblatt</a:t>
          </a:r>
          <a:r>
            <a:rPr lang="en-US" cap="none" sz="1400" b="0" i="1" u="none" baseline="0">
              <a:solidFill>
                <a:srgbClr val="000000"/>
              </a:solidFill>
              <a:latin typeface="Calibri"/>
              <a:ea typeface="Calibri"/>
              <a:cs typeface="Calibri"/>
            </a:rPr>
            <a:t>, siehe Seite 56 im Skript.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 Speichern Sie die Datei unter dem Namen </a:t>
          </a:r>
          <a:r>
            <a:rPr lang="en-US" cap="none" sz="1400" b="1" i="0" u="none" baseline="0">
              <a:solidFill>
                <a:srgbClr val="000000"/>
              </a:solidFill>
              <a:latin typeface="Calibri"/>
              <a:ea typeface="Calibri"/>
              <a:cs typeface="Calibri"/>
            </a:rPr>
            <a:t>Rechnung.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14. Speichern Sie die Datei außerdem als Excel-Vorlage, </a:t>
          </a:r>
          <a:r>
            <a:rPr lang="en-US" cap="none" sz="1400" b="0" i="1" u="none" baseline="0">
              <a:solidFill>
                <a:srgbClr val="000000"/>
              </a:solidFill>
              <a:latin typeface="Calibri"/>
              <a:ea typeface="Calibri"/>
              <a:cs typeface="Calibri"/>
            </a:rPr>
            <a:t>siehe Seite 58</a:t>
          </a:r>
          <a:r>
            <a:rPr lang="en-US" cap="none" sz="1400" b="0" i="1" u="none" baseline="0">
              <a:solidFill>
                <a:srgbClr val="000000"/>
              </a:solidFill>
              <a:latin typeface="Calibri"/>
              <a:ea typeface="Calibri"/>
              <a:cs typeface="Calibri"/>
            </a:rPr>
            <a:t> im Skript</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15. Schließen Sie die Datei.
</a:t>
          </a:r>
          <a:r>
            <a:rPr lang="en-US" cap="none" sz="1400" b="0" i="0" u="none" baseline="0">
              <a:solidFill>
                <a:srgbClr val="000000"/>
              </a:solidFill>
              <a:latin typeface="Calibri"/>
              <a:ea typeface="Calibri"/>
              <a:cs typeface="Calibri"/>
            </a:rPr>
            <a:t>16. Öffnen Sie eine Kopie dieser Datei: Register Datei, Neu, Auf meinem Computer, 
       Datei </a:t>
          </a:r>
          <a:r>
            <a:rPr lang="en-US" cap="none" sz="1400" b="0" i="1" u="none" baseline="0">
              <a:solidFill>
                <a:srgbClr val="000000"/>
              </a:solidFill>
              <a:latin typeface="Calibri"/>
              <a:ea typeface="Calibri"/>
              <a:cs typeface="Calibri"/>
            </a:rPr>
            <a:t>Rechnung</a:t>
          </a:r>
          <a:r>
            <a:rPr lang="en-US" cap="none" sz="1400" b="0" i="0" u="none" baseline="0">
              <a:solidFill>
                <a:srgbClr val="000000"/>
              </a:solidFill>
              <a:latin typeface="Calibri"/>
              <a:ea typeface="Calibri"/>
              <a:cs typeface="Calibri"/>
            </a:rPr>
            <a:t> aufrufen, testen.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17. Sind Änderungen erforderlich, muss zuerst der Blattschutz entfernt werden.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28575</xdr:rowOff>
    </xdr:from>
    <xdr:to>
      <xdr:col>3</xdr:col>
      <xdr:colOff>1638300</xdr:colOff>
      <xdr:row>15</xdr:row>
      <xdr:rowOff>152400</xdr:rowOff>
    </xdr:to>
    <xdr:sp>
      <xdr:nvSpPr>
        <xdr:cNvPr id="1" name="Rectangle 2"/>
        <xdr:cNvSpPr>
          <a:spLocks/>
        </xdr:cNvSpPr>
      </xdr:nvSpPr>
      <xdr:spPr>
        <a:xfrm>
          <a:off x="104775" y="1304925"/>
          <a:ext cx="3105150" cy="1400175"/>
        </a:xfrm>
        <a:prstGeom prst="rect">
          <a:avLst/>
        </a:prstGeom>
        <a:solidFill>
          <a:srgbClr val="FFFFFF"/>
        </a:solidFill>
        <a:ln w="9525" cmpd="sng">
          <a:solidFill>
            <a:srgbClr val="C0C0C0"/>
          </a:solidFill>
          <a:headEnd type="none"/>
          <a:tailEnd type="none"/>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
</a:t>
          </a:r>
        </a:p>
      </xdr:txBody>
    </xdr:sp>
    <xdr:clientData fLocksWithSheet="0"/>
  </xdr:twoCellAnchor>
  <xdr:twoCellAnchor>
    <xdr:from>
      <xdr:col>0</xdr:col>
      <xdr:colOff>76200</xdr:colOff>
      <xdr:row>0</xdr:row>
      <xdr:rowOff>85725</xdr:rowOff>
    </xdr:from>
    <xdr:to>
      <xdr:col>3</xdr:col>
      <xdr:colOff>819150</xdr:colOff>
      <xdr:row>4</xdr:row>
      <xdr:rowOff>133350</xdr:rowOff>
    </xdr:to>
    <xdr:sp>
      <xdr:nvSpPr>
        <xdr:cNvPr id="2" name="Text Box 3"/>
        <xdr:cNvSpPr txBox="1">
          <a:spLocks noChangeArrowheads="1"/>
        </xdr:cNvSpPr>
      </xdr:nvSpPr>
      <xdr:spPr>
        <a:xfrm>
          <a:off x="76200" y="85725"/>
          <a:ext cx="2314575" cy="685800"/>
        </a:xfrm>
        <a:prstGeom prst="rect">
          <a:avLst/>
        </a:prstGeom>
        <a:noFill/>
        <a:ln w="9525" cmpd="sng">
          <a:noFill/>
        </a:ln>
      </xdr:spPr>
      <xdr:txBody>
        <a:bodyPr vertOverflow="clip" wrap="square" lIns="45720" tIns="27432" rIns="0" bIns="0"/>
        <a:p>
          <a:pPr algn="l">
            <a:defRPr/>
          </a:pPr>
          <a:r>
            <a:rPr lang="en-US" cap="none" sz="1400" b="1" i="0" u="none" baseline="0">
              <a:solidFill>
                <a:srgbClr val="000000"/>
              </a:solidFill>
              <a:latin typeface="Verdana"/>
              <a:ea typeface="Verdana"/>
              <a:cs typeface="Verdana"/>
            </a:rPr>
            <a:t>Hinz &amp; Kunz GmbH</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Computerbedarf
</a:t>
          </a:r>
          <a:r>
            <a:rPr lang="en-US" cap="none" sz="1000" b="0" i="0" u="none" baseline="0">
              <a:solidFill>
                <a:srgbClr val="000000"/>
              </a:solidFill>
              <a:latin typeface="Verdana"/>
              <a:ea typeface="Verdana"/>
              <a:cs typeface="Verdana"/>
            </a:rPr>
            <a:t>Taunusallee 12 - 65719 Hofheim</a:t>
          </a:r>
        </a:p>
      </xdr:txBody>
    </xdr:sp>
    <xdr:clientData/>
  </xdr:twoCellAnchor>
  <xdr:twoCellAnchor>
    <xdr:from>
      <xdr:col>1</xdr:col>
      <xdr:colOff>0</xdr:colOff>
      <xdr:row>45</xdr:row>
      <xdr:rowOff>19050</xdr:rowOff>
    </xdr:from>
    <xdr:to>
      <xdr:col>6</xdr:col>
      <xdr:colOff>171450</xdr:colOff>
      <xdr:row>49</xdr:row>
      <xdr:rowOff>9525</xdr:rowOff>
    </xdr:to>
    <xdr:grpSp>
      <xdr:nvGrpSpPr>
        <xdr:cNvPr id="3" name="Group 4"/>
        <xdr:cNvGrpSpPr>
          <a:grpSpLocks/>
        </xdr:cNvGrpSpPr>
      </xdr:nvGrpSpPr>
      <xdr:grpSpPr>
        <a:xfrm>
          <a:off x="152400" y="8229600"/>
          <a:ext cx="5372100" cy="638175"/>
          <a:chOff x="30" y="835"/>
          <a:chExt cx="559" cy="77"/>
        </a:xfrm>
        <a:solidFill>
          <a:srgbClr val="FFFFFF"/>
        </a:solidFill>
      </xdr:grpSpPr>
      <xdr:sp>
        <xdr:nvSpPr>
          <xdr:cNvPr id="4" name="Rectangle 5"/>
          <xdr:cNvSpPr>
            <a:spLocks/>
          </xdr:cNvSpPr>
        </xdr:nvSpPr>
        <xdr:spPr>
          <a:xfrm>
            <a:off x="30" y="844"/>
            <a:ext cx="559" cy="68"/>
          </a:xfrm>
          <a:prstGeom prst="rect">
            <a:avLst/>
          </a:prstGeom>
          <a:solidFill>
            <a:srgbClr val="FFFFFF"/>
          </a:solidFill>
          <a:ln w="9525" cmpd="sng">
            <a:solidFill>
              <a:srgbClr val="C0C0C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Zahlbar 14 Tage nach Rechnungsdatum ohne Abzug von Skonto!
</a:t>
            </a:r>
            <a:r>
              <a:rPr lang="en-US" cap="none" sz="800" b="0" i="0" u="none" baseline="0">
                <a:solidFill>
                  <a:srgbClr val="000000"/>
                </a:solidFill>
                <a:latin typeface="Verdana"/>
                <a:ea typeface="Verdana"/>
                <a:cs typeface="Verdana"/>
              </a:rPr>
              <a:t>Bankverbindung: Rhein-Main-Bank, Hofheim a. Ts. - BLZ 555 00 500 - Konto-Nr. 4711 1234</a:t>
            </a:r>
          </a:p>
        </xdr:txBody>
      </xdr:sp>
      <xdr:sp>
        <xdr:nvSpPr>
          <xdr:cNvPr id="5" name="Rectangle 6"/>
          <xdr:cNvSpPr>
            <a:spLocks/>
          </xdr:cNvSpPr>
        </xdr:nvSpPr>
        <xdr:spPr>
          <a:xfrm>
            <a:off x="97" y="835"/>
            <a:ext cx="193" cy="19"/>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Verdana"/>
                <a:ea typeface="Verdana"/>
                <a:cs typeface="Verdana"/>
              </a:rPr>
              <a:t>Zahlungsbedingungen</a:t>
            </a:r>
          </a:p>
        </xdr:txBody>
      </xdr:sp>
    </xdr:grpSp>
    <xdr:clientData/>
  </xdr:twoCellAnchor>
  <xdr:twoCellAnchor>
    <xdr:from>
      <xdr:col>4</xdr:col>
      <xdr:colOff>314325</xdr:colOff>
      <xdr:row>7</xdr:row>
      <xdr:rowOff>142875</xdr:rowOff>
    </xdr:from>
    <xdr:to>
      <xdr:col>6</xdr:col>
      <xdr:colOff>114300</xdr:colOff>
      <xdr:row>16</xdr:row>
      <xdr:rowOff>180975</xdr:rowOff>
    </xdr:to>
    <xdr:sp>
      <xdr:nvSpPr>
        <xdr:cNvPr id="6" name="Text Box 7"/>
        <xdr:cNvSpPr txBox="1">
          <a:spLocks noChangeArrowheads="1"/>
        </xdr:cNvSpPr>
      </xdr:nvSpPr>
      <xdr:spPr>
        <a:xfrm>
          <a:off x="3676650" y="1266825"/>
          <a:ext cx="1790700" cy="16573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Ihre Bestellung vom: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Lieferdatum: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Ihre Kundennummer:
</a:t>
          </a:r>
        </a:p>
      </xdr:txBody>
    </xdr:sp>
    <xdr:clientData/>
  </xdr:twoCellAnchor>
  <xdr:twoCellAnchor editAs="oneCell">
    <xdr:from>
      <xdr:col>5</xdr:col>
      <xdr:colOff>142875</xdr:colOff>
      <xdr:row>0</xdr:row>
      <xdr:rowOff>19050</xdr:rowOff>
    </xdr:from>
    <xdr:to>
      <xdr:col>5</xdr:col>
      <xdr:colOff>1076325</xdr:colOff>
      <xdr:row>5</xdr:row>
      <xdr:rowOff>9525</xdr:rowOff>
    </xdr:to>
    <xdr:pic>
      <xdr:nvPicPr>
        <xdr:cNvPr id="7" name="Picture 8" descr="j0239921"/>
        <xdr:cNvPicPr preferRelativeResize="1">
          <a:picLocks noChangeAspect="1"/>
        </xdr:cNvPicPr>
      </xdr:nvPicPr>
      <xdr:blipFill>
        <a:blip r:embed="rId1"/>
        <a:stretch>
          <a:fillRect/>
        </a:stretch>
      </xdr:blipFill>
      <xdr:spPr>
        <a:xfrm flipH="1">
          <a:off x="4400550" y="19050"/>
          <a:ext cx="933450" cy="790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23</xdr:row>
      <xdr:rowOff>85725</xdr:rowOff>
    </xdr:from>
    <xdr:to>
      <xdr:col>4</xdr:col>
      <xdr:colOff>762000</xdr:colOff>
      <xdr:row>26</xdr:row>
      <xdr:rowOff>133350</xdr:rowOff>
    </xdr:to>
    <xdr:sp>
      <xdr:nvSpPr>
        <xdr:cNvPr id="1" name="Text Box 1"/>
        <xdr:cNvSpPr txBox="1">
          <a:spLocks noChangeArrowheads="1"/>
        </xdr:cNvSpPr>
      </xdr:nvSpPr>
      <xdr:spPr>
        <a:xfrm>
          <a:off x="3638550" y="4514850"/>
          <a:ext cx="1552575" cy="619125"/>
        </a:xfrm>
        <a:prstGeom prst="rect">
          <a:avLst/>
        </a:prstGeom>
        <a:solidFill>
          <a:srgbClr val="C3D69B"/>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Formel:</a:t>
          </a:r>
          <a:r>
            <a:rPr lang="en-US" cap="none" sz="1000" b="0" i="0" u="none" baseline="0">
              <a:solidFill>
                <a:srgbClr val="000000"/>
              </a:solidFill>
              <a:latin typeface="Verdana"/>
              <a:ea typeface="Verdana"/>
              <a:cs typeface="Verdana"/>
            </a:rPr>
            <a:t>
</a:t>
          </a:r>
          <a:r>
            <a:rPr lang="en-US" cap="none" sz="1000" b="1" i="0" u="none" baseline="0">
              <a:solidFill>
                <a:srgbClr val="008000"/>
              </a:solidFill>
              <a:latin typeface="Verdana"/>
              <a:ea typeface="Verdana"/>
              <a:cs typeface="Verdana"/>
            </a:rPr>
            <a:t>=B64/24</a:t>
          </a:r>
          <a:r>
            <a:rPr lang="en-US" cap="none" sz="1000" b="0" i="0" u="none" baseline="0">
              <a:solidFill>
                <a:srgbClr val="008000"/>
              </a:solidFill>
              <a:latin typeface="Verdana"/>
              <a:ea typeface="Verdana"/>
              <a:cs typeface="Verdana"/>
            </a:rPr>
            <a:t>
</a:t>
          </a:r>
          <a:r>
            <a:rPr lang="en-US" cap="none" sz="1000" b="0" i="0" u="none" baseline="0">
              <a:solidFill>
                <a:srgbClr val="000000"/>
              </a:solidFill>
              <a:latin typeface="Verdana"/>
              <a:ea typeface="Verdana"/>
              <a:cs typeface="Verdana"/>
            </a:rPr>
            <a:t>Formatieren als Zeit</a:t>
          </a:r>
        </a:p>
      </xdr:txBody>
    </xdr:sp>
    <xdr:clientData/>
  </xdr:twoCellAnchor>
  <xdr:twoCellAnchor>
    <xdr:from>
      <xdr:col>3</xdr:col>
      <xdr:colOff>57150</xdr:colOff>
      <xdr:row>17</xdr:row>
      <xdr:rowOff>85725</xdr:rowOff>
    </xdr:from>
    <xdr:to>
      <xdr:col>4</xdr:col>
      <xdr:colOff>762000</xdr:colOff>
      <xdr:row>20</xdr:row>
      <xdr:rowOff>104775</xdr:rowOff>
    </xdr:to>
    <xdr:sp>
      <xdr:nvSpPr>
        <xdr:cNvPr id="2" name="Text Box 2"/>
        <xdr:cNvSpPr txBox="1">
          <a:spLocks noChangeArrowheads="1"/>
        </xdr:cNvSpPr>
      </xdr:nvSpPr>
      <xdr:spPr>
        <a:xfrm>
          <a:off x="3648075" y="3371850"/>
          <a:ext cx="1543050" cy="590550"/>
        </a:xfrm>
        <a:prstGeom prst="rect">
          <a:avLst/>
        </a:prstGeom>
        <a:solidFill>
          <a:srgbClr val="C3D69B"/>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Formel:</a:t>
          </a:r>
          <a:r>
            <a:rPr lang="en-US" cap="none" sz="1000" b="0" i="0" u="none" baseline="0">
              <a:solidFill>
                <a:srgbClr val="000000"/>
              </a:solidFill>
              <a:latin typeface="Verdana"/>
              <a:ea typeface="Verdana"/>
              <a:cs typeface="Verdana"/>
            </a:rPr>
            <a:t>
</a:t>
          </a:r>
          <a:r>
            <a:rPr lang="en-US" cap="none" sz="1000" b="1" i="0" u="none" baseline="0">
              <a:solidFill>
                <a:srgbClr val="008000"/>
              </a:solidFill>
              <a:latin typeface="Verdana"/>
              <a:ea typeface="Verdana"/>
              <a:cs typeface="Verdana"/>
            </a:rPr>
            <a:t>=B58*24</a:t>
          </a:r>
          <a:r>
            <a:rPr lang="en-US" cap="none" sz="1000" b="0" i="0" u="none" baseline="0">
              <a:solidFill>
                <a:srgbClr val="008000"/>
              </a:solidFill>
              <a:latin typeface="Verdana"/>
              <a:ea typeface="Verdana"/>
              <a:cs typeface="Verdana"/>
            </a:rPr>
            <a:t>
</a:t>
          </a:r>
          <a:r>
            <a:rPr lang="en-US" cap="none" sz="1000" b="0" i="0" u="none" baseline="0">
              <a:solidFill>
                <a:srgbClr val="000000"/>
              </a:solidFill>
              <a:latin typeface="Verdana"/>
              <a:ea typeface="Verdana"/>
              <a:cs typeface="Verdana"/>
            </a:rPr>
            <a:t>Formatieren als Zeit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1</xdr:row>
      <xdr:rowOff>123825</xdr:rowOff>
    </xdr:from>
    <xdr:to>
      <xdr:col>11</xdr:col>
      <xdr:colOff>504825</xdr:colOff>
      <xdr:row>7</xdr:row>
      <xdr:rowOff>123825</xdr:rowOff>
    </xdr:to>
    <xdr:sp>
      <xdr:nvSpPr>
        <xdr:cNvPr id="1" name="Text Box 2"/>
        <xdr:cNvSpPr txBox="1">
          <a:spLocks noChangeArrowheads="1"/>
        </xdr:cNvSpPr>
      </xdr:nvSpPr>
      <xdr:spPr>
        <a:xfrm>
          <a:off x="5791200" y="304800"/>
          <a:ext cx="5581650" cy="1085850"/>
        </a:xfrm>
        <a:prstGeom prst="rect">
          <a:avLst/>
        </a:prstGeom>
        <a:solidFill>
          <a:srgbClr val="EBF1DE"/>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Funktion Verketten: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Diese Funktion bildet einen Satz durch Verkettung der angegebenen Informationen.
</a:t>
          </a:r>
          <a:r>
            <a:rPr lang="en-US" cap="none" sz="1000" b="0" i="0" u="none" baseline="0">
              <a:solidFill>
                <a:srgbClr val="000000"/>
              </a:solidFill>
              <a:latin typeface="Verdana"/>
              <a:ea typeface="Verdana"/>
              <a:cs typeface="Verdana"/>
            </a:rPr>
            <a:t>
</a:t>
          </a:r>
          <a:r>
            <a:rPr lang="en-US" cap="none" sz="1100" b="1" i="0" u="none" baseline="0">
              <a:solidFill>
                <a:srgbClr val="000000"/>
              </a:solidFill>
              <a:latin typeface="Verdana"/>
              <a:ea typeface="Verdana"/>
              <a:cs typeface="Verdana"/>
            </a:rPr>
            <a:t>=VERKETTEN("Von ";A6;" bis ";A7;" sind es genau ";A8;" km.")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7</xdr:col>
      <xdr:colOff>447675</xdr:colOff>
      <xdr:row>26</xdr:row>
      <xdr:rowOff>152400</xdr:rowOff>
    </xdr:to>
    <xdr:sp>
      <xdr:nvSpPr>
        <xdr:cNvPr id="1" name="Text Box 1"/>
        <xdr:cNvSpPr txBox="1">
          <a:spLocks noChangeArrowheads="1"/>
        </xdr:cNvSpPr>
      </xdr:nvSpPr>
      <xdr:spPr>
        <a:xfrm>
          <a:off x="333375" y="3800475"/>
          <a:ext cx="7486650" cy="638175"/>
        </a:xfrm>
        <a:prstGeom prst="rect">
          <a:avLst/>
        </a:prstGeom>
        <a:solidFill>
          <a:srgbClr val="EBF1DE"/>
        </a:solid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Im Gegensatz zu Text in Spalten sollen hier Vor- und Nachname absichtlich in eine Zelle kommen.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Dazu gibt es die Funktion </a:t>
          </a:r>
          <a:r>
            <a:rPr lang="en-US" cap="none" sz="1000" b="1" i="0" u="none" baseline="0">
              <a:solidFill>
                <a:srgbClr val="000000"/>
              </a:solidFill>
              <a:latin typeface="Verdana"/>
              <a:ea typeface="Verdana"/>
              <a:cs typeface="Verdana"/>
            </a:rPr>
            <a:t>Verketten </a:t>
          </a:r>
          <a:r>
            <a:rPr lang="en-US" cap="none" sz="1000" b="0" i="0" u="none" baseline="0">
              <a:solidFill>
                <a:srgbClr val="000000"/>
              </a:solidFill>
              <a:latin typeface="Verdana"/>
              <a:ea typeface="Verdana"/>
              <a:cs typeface="Verdana"/>
            </a:rPr>
            <a:t>oder man fügt die Formeln per Hand ein.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6</xdr:row>
      <xdr:rowOff>152400</xdr:rowOff>
    </xdr:from>
    <xdr:to>
      <xdr:col>6</xdr:col>
      <xdr:colOff>28575</xdr:colOff>
      <xdr:row>13</xdr:row>
      <xdr:rowOff>38100</xdr:rowOff>
    </xdr:to>
    <xdr:sp>
      <xdr:nvSpPr>
        <xdr:cNvPr id="1" name="Text Box 2"/>
        <xdr:cNvSpPr txBox="1">
          <a:spLocks noChangeArrowheads="1"/>
        </xdr:cNvSpPr>
      </xdr:nvSpPr>
      <xdr:spPr>
        <a:xfrm>
          <a:off x="3609975" y="1152525"/>
          <a:ext cx="2314575" cy="1019175"/>
        </a:xfrm>
        <a:prstGeom prst="rect">
          <a:avLst/>
        </a:prstGeom>
        <a:solidFill>
          <a:srgbClr val="EBF1DE"/>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2. Möglichkeit:
</a:t>
          </a:r>
          <a:r>
            <a:rPr lang="en-US" cap="none" sz="5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Zelle markieren
</a:t>
          </a:r>
          <a:r>
            <a:rPr lang="en-US" cap="none" sz="1000" b="0" i="0" u="none" baseline="0">
              <a:solidFill>
                <a:srgbClr val="000000"/>
              </a:solidFill>
              <a:latin typeface="Verdana"/>
              <a:ea typeface="Verdana"/>
              <a:cs typeface="Verdana"/>
            </a:rPr>
            <a:t>- Namenfeld anklicken
</a:t>
          </a:r>
          <a:r>
            <a:rPr lang="en-US" cap="none" sz="1000" b="0" i="0" u="none" baseline="0">
              <a:solidFill>
                <a:srgbClr val="000000"/>
              </a:solidFill>
              <a:latin typeface="Verdana"/>
              <a:ea typeface="Verdana"/>
              <a:cs typeface="Verdana"/>
            </a:rPr>
            <a:t>- gewünschter Name eingeben
</a:t>
          </a:r>
          <a:r>
            <a:rPr lang="en-US" cap="none" sz="1000" b="0" i="0" u="none" baseline="0">
              <a:solidFill>
                <a:srgbClr val="000000"/>
              </a:solidFill>
              <a:latin typeface="Verdana"/>
              <a:ea typeface="Verdana"/>
              <a:cs typeface="Verdana"/>
            </a:rPr>
            <a:t>- mit </a:t>
          </a:r>
          <a:r>
            <a:rPr lang="en-US" cap="none" sz="1000" b="1" i="0" u="none" baseline="0">
              <a:solidFill>
                <a:srgbClr val="000000"/>
              </a:solidFill>
              <a:latin typeface="Verdana"/>
              <a:ea typeface="Verdana"/>
              <a:cs typeface="Verdana"/>
            </a:rPr>
            <a:t>Return</a:t>
          </a:r>
          <a:r>
            <a:rPr lang="en-US" cap="none" sz="1000" b="0" i="0" u="none" baseline="0">
              <a:solidFill>
                <a:srgbClr val="000000"/>
              </a:solidFill>
              <a:latin typeface="Verdana"/>
              <a:ea typeface="Verdana"/>
              <a:cs typeface="Verdana"/>
            </a:rPr>
            <a:t> bestätigen</a:t>
          </a:r>
        </a:p>
      </xdr:txBody>
    </xdr:sp>
    <xdr:clientData/>
  </xdr:twoCellAnchor>
  <xdr:twoCellAnchor>
    <xdr:from>
      <xdr:col>0</xdr:col>
      <xdr:colOff>95250</xdr:colOff>
      <xdr:row>6</xdr:row>
      <xdr:rowOff>142875</xdr:rowOff>
    </xdr:from>
    <xdr:to>
      <xdr:col>3</xdr:col>
      <xdr:colOff>38100</xdr:colOff>
      <xdr:row>14</xdr:row>
      <xdr:rowOff>95250</xdr:rowOff>
    </xdr:to>
    <xdr:sp>
      <xdr:nvSpPr>
        <xdr:cNvPr id="2" name="Text Box 3"/>
        <xdr:cNvSpPr txBox="1">
          <a:spLocks noChangeArrowheads="1"/>
        </xdr:cNvSpPr>
      </xdr:nvSpPr>
      <xdr:spPr>
        <a:xfrm>
          <a:off x="95250" y="1143000"/>
          <a:ext cx="3114675" cy="1247775"/>
        </a:xfrm>
        <a:prstGeom prst="rect">
          <a:avLst/>
        </a:prstGeom>
        <a:solidFill>
          <a:srgbClr val="EBF1DE"/>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1. Möglichkeit:
</a:t>
          </a:r>
          <a:r>
            <a:rPr lang="en-US" cap="none" sz="5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gewünschte Zelle markieren
</a:t>
          </a:r>
          <a:r>
            <a:rPr lang="en-US" cap="none" sz="1000" b="0" i="0" u="none" baseline="0">
              <a:solidFill>
                <a:srgbClr val="000000"/>
              </a:solidFill>
              <a:latin typeface="Verdana"/>
              <a:ea typeface="Verdana"/>
              <a:cs typeface="Verdana"/>
            </a:rPr>
            <a:t>- Register </a:t>
          </a:r>
          <a:r>
            <a:rPr lang="en-US" cap="none" sz="1000" b="1" i="0" u="none" baseline="0">
              <a:solidFill>
                <a:srgbClr val="000000"/>
              </a:solidFill>
              <a:latin typeface="Verdana"/>
              <a:ea typeface="Verdana"/>
              <a:cs typeface="Verdana"/>
            </a:rPr>
            <a:t>Formeln-Definierte Namen-
  Namen definieren wählen
</a:t>
          </a:r>
          <a:r>
            <a:rPr lang="en-US" cap="none" sz="1000" b="0" i="0" u="none" baseline="0">
              <a:solidFill>
                <a:srgbClr val="000000"/>
              </a:solidFill>
              <a:latin typeface="Verdana"/>
              <a:ea typeface="Verdana"/>
              <a:cs typeface="Verdana"/>
            </a:rPr>
            <a:t>- Name eingeben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OK</a:t>
          </a:r>
          <a:r>
            <a:rPr lang="en-US" cap="none" sz="1000" b="0" i="0" u="none" baseline="0">
              <a:solidFill>
                <a:srgbClr val="000000"/>
              </a:solidFill>
              <a:latin typeface="Verdana"/>
              <a:ea typeface="Verdana"/>
              <a:cs typeface="Verdana"/>
            </a:rPr>
            <a:t> anklicken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24</xdr:row>
      <xdr:rowOff>57150</xdr:rowOff>
    </xdr:from>
    <xdr:to>
      <xdr:col>4</xdr:col>
      <xdr:colOff>409575</xdr:colOff>
      <xdr:row>26</xdr:row>
      <xdr:rowOff>142875</xdr:rowOff>
    </xdr:to>
    <xdr:sp>
      <xdr:nvSpPr>
        <xdr:cNvPr id="1" name="AutoShape 1"/>
        <xdr:cNvSpPr>
          <a:spLocks/>
        </xdr:cNvSpPr>
      </xdr:nvSpPr>
      <xdr:spPr>
        <a:xfrm>
          <a:off x="552450" y="4019550"/>
          <a:ext cx="3905250" cy="409575"/>
        </a:xfrm>
        <a:prstGeom prst="roundRect">
          <a:avLst/>
        </a:prstGeom>
        <a:solidFill>
          <a:srgbClr val="C3D69B"/>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Namen können für Bereiche vergeben werden oder sind Bestandteil einer Formel bzw. einer Funktion.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3</xdr:row>
      <xdr:rowOff>66675</xdr:rowOff>
    </xdr:from>
    <xdr:to>
      <xdr:col>12</xdr:col>
      <xdr:colOff>590550</xdr:colOff>
      <xdr:row>19</xdr:row>
      <xdr:rowOff>66675</xdr:rowOff>
    </xdr:to>
    <xdr:graphicFrame>
      <xdr:nvGraphicFramePr>
        <xdr:cNvPr id="1" name="Diagramm 1"/>
        <xdr:cNvGraphicFramePr/>
      </xdr:nvGraphicFramePr>
      <xdr:xfrm>
        <a:off x="6496050" y="647700"/>
        <a:ext cx="4572000" cy="2609850"/>
      </xdr:xfrm>
      <a:graphic>
        <a:graphicData uri="http://schemas.openxmlformats.org/drawingml/2006/chart">
          <c:chart xmlns:c="http://schemas.openxmlformats.org/drawingml/2006/chart" r:id="rId1"/>
        </a:graphicData>
      </a:graphic>
    </xdr:graphicFrame>
    <xdr:clientData/>
  </xdr:twoCellAnchor>
  <xdr:twoCellAnchor>
    <xdr:from>
      <xdr:col>7</xdr:col>
      <xdr:colOff>295275</xdr:colOff>
      <xdr:row>22</xdr:row>
      <xdr:rowOff>19050</xdr:rowOff>
    </xdr:from>
    <xdr:to>
      <xdr:col>12</xdr:col>
      <xdr:colOff>676275</xdr:colOff>
      <xdr:row>39</xdr:row>
      <xdr:rowOff>9525</xdr:rowOff>
    </xdr:to>
    <xdr:graphicFrame>
      <xdr:nvGraphicFramePr>
        <xdr:cNvPr id="2" name="Diagramm 2"/>
        <xdr:cNvGraphicFramePr/>
      </xdr:nvGraphicFramePr>
      <xdr:xfrm>
        <a:off x="6581775" y="36957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133350</xdr:rowOff>
    </xdr:from>
    <xdr:to>
      <xdr:col>8</xdr:col>
      <xdr:colOff>9525</xdr:colOff>
      <xdr:row>6</xdr:row>
      <xdr:rowOff>57150</xdr:rowOff>
    </xdr:to>
    <xdr:sp>
      <xdr:nvSpPr>
        <xdr:cNvPr id="1" name="Text Box 1"/>
        <xdr:cNvSpPr txBox="1">
          <a:spLocks noChangeArrowheads="1"/>
        </xdr:cNvSpPr>
      </xdr:nvSpPr>
      <xdr:spPr>
        <a:xfrm>
          <a:off x="114300" y="342900"/>
          <a:ext cx="6296025" cy="733425"/>
        </a:xfrm>
        <a:prstGeom prst="rect">
          <a:avLst/>
        </a:prstGeom>
        <a:solidFill>
          <a:srgbClr val="C3D69B"/>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Situation:</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Die Verkäufer Holger, Thomas, und Frank bieten auf einer Messe die sechs Artikel ihrer Firma zum Verkauf an. Jeder Verkäufer notiert seine Umsätze auf einem Zettel. Am Abend wird eine Aufstellung aller erzielten Umsätze gemacht.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11</xdr:row>
      <xdr:rowOff>28575</xdr:rowOff>
    </xdr:from>
    <xdr:to>
      <xdr:col>13</xdr:col>
      <xdr:colOff>657225</xdr:colOff>
      <xdr:row>31</xdr:row>
      <xdr:rowOff>0</xdr:rowOff>
    </xdr:to>
    <xdr:graphicFrame>
      <xdr:nvGraphicFramePr>
        <xdr:cNvPr id="1" name="Diagramm 1"/>
        <xdr:cNvGraphicFramePr/>
      </xdr:nvGraphicFramePr>
      <xdr:xfrm>
        <a:off x="5819775" y="1885950"/>
        <a:ext cx="5238750" cy="328612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16</xdr:row>
      <xdr:rowOff>123825</xdr:rowOff>
    </xdr:from>
    <xdr:to>
      <xdr:col>6</xdr:col>
      <xdr:colOff>142875</xdr:colOff>
      <xdr:row>33</xdr:row>
      <xdr:rowOff>114300</xdr:rowOff>
    </xdr:to>
    <xdr:graphicFrame>
      <xdr:nvGraphicFramePr>
        <xdr:cNvPr id="2" name="Diagramm 4"/>
        <xdr:cNvGraphicFramePr/>
      </xdr:nvGraphicFramePr>
      <xdr:xfrm>
        <a:off x="352425" y="2867025"/>
        <a:ext cx="4572000"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ltimativ.MOLDI\AppData\Roaming\Microsoft\Excel\Ex%20f&#252;r%20vhs\Grundlagen%20f&#252;r%20v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Reisebüro-Übg"/>
      <sheetName val="2-Reisebüro-Lös"/>
      <sheetName val="3-Budget"/>
      <sheetName val="4-Statistik-Übg"/>
      <sheetName val="5-Statistik-Lös"/>
      <sheetName val="6-Weitsprung-Übg"/>
      <sheetName val="7-Weitsprung-Lös"/>
      <sheetName val="8-Vergleich Übg"/>
      <sheetName val="9-Vergleich-Lös"/>
      <sheetName val="10-Angebot-Übg"/>
      <sheetName val="11-Angebot-Lös"/>
      <sheetName val="12-Zinsen"/>
      <sheetName val="13-Zinsen-Übg"/>
      <sheetName val="14-Zinsen-Lös"/>
      <sheetName val="15-Tilgung-Übg"/>
      <sheetName val="16-Tilgung-Lös"/>
      <sheetName val="17-Datenbank"/>
      <sheetName val="18-Benzin-Übg"/>
      <sheetName val="19-Benzin-Lös"/>
      <sheetName val="20-Abschr.-Übg"/>
      <sheetName val="21-Abschr.-Lös"/>
      <sheetName val="22-Zensur-Übg"/>
      <sheetName val="23-Zensur-Lös"/>
      <sheetName val="24-Verweis-Übg"/>
      <sheetName val="24-Verweis-Lös"/>
      <sheetName val="25-Datum-Zeit"/>
      <sheetName val="26-Kalk-Ueb"/>
      <sheetName val="27-Kalk-Lös"/>
    </sheetNames>
    <sheetDataSet>
      <sheetData sheetId="21">
        <row r="1">
          <cell r="L1" t="str">
            <v>Noten</v>
          </cell>
        </row>
        <row r="2">
          <cell r="L2">
            <v>0</v>
          </cell>
          <cell r="M2">
            <v>6</v>
          </cell>
        </row>
        <row r="3">
          <cell r="L3">
            <v>30</v>
          </cell>
          <cell r="M3">
            <v>5</v>
          </cell>
        </row>
        <row r="4">
          <cell r="L4">
            <v>50</v>
          </cell>
          <cell r="M4">
            <v>4</v>
          </cell>
        </row>
        <row r="5">
          <cell r="L5">
            <v>67</v>
          </cell>
          <cell r="M5">
            <v>3</v>
          </cell>
        </row>
        <row r="6">
          <cell r="L6">
            <v>82</v>
          </cell>
          <cell r="M6">
            <v>2</v>
          </cell>
        </row>
        <row r="7">
          <cell r="L7">
            <v>92</v>
          </cell>
          <cell r="M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indexed="46"/>
  </sheetPr>
  <dimension ref="A1:K46"/>
  <sheetViews>
    <sheetView zoomScalePageLayoutView="0" workbookViewId="0" topLeftCell="A15">
      <selection activeCell="D50" sqref="D50"/>
    </sheetView>
  </sheetViews>
  <sheetFormatPr defaultColWidth="11.00390625" defaultRowHeight="12.75"/>
  <cols>
    <col min="1" max="2" width="11.00390625" style="15" customWidth="1"/>
    <col min="3" max="3" width="18.25390625" style="15" customWidth="1"/>
    <col min="4" max="4" width="11.00390625" style="15" customWidth="1"/>
    <col min="5" max="5" width="12.375" style="15" customWidth="1"/>
    <col min="6" max="8" width="11.00390625" style="15" customWidth="1"/>
    <col min="9" max="9" width="12.625" style="15" customWidth="1"/>
    <col min="10" max="16384" width="11.00390625" style="15" customWidth="1"/>
  </cols>
  <sheetData>
    <row r="1" spans="1:10" ht="12.75">
      <c r="A1" s="252" t="s">
        <v>107</v>
      </c>
      <c r="B1" s="252" t="s">
        <v>108</v>
      </c>
      <c r="C1" s="252" t="s">
        <v>566</v>
      </c>
      <c r="D1" s="252" t="s">
        <v>565</v>
      </c>
      <c r="E1" s="252" t="s">
        <v>109</v>
      </c>
      <c r="F1" s="252" t="s">
        <v>110</v>
      </c>
      <c r="G1" s="252" t="s">
        <v>111</v>
      </c>
      <c r="H1" s="252" t="s">
        <v>112</v>
      </c>
      <c r="I1" s="252" t="s">
        <v>103</v>
      </c>
      <c r="J1" s="253" t="s">
        <v>113</v>
      </c>
    </row>
    <row r="2" spans="1:10" ht="12.75">
      <c r="A2" s="15" t="s">
        <v>114</v>
      </c>
      <c r="B2" s="15" t="s">
        <v>115</v>
      </c>
      <c r="C2" s="15" t="s">
        <v>598</v>
      </c>
      <c r="D2" s="15">
        <v>55001</v>
      </c>
      <c r="E2" s="15" t="s">
        <v>82</v>
      </c>
      <c r="F2" s="15" t="s">
        <v>116</v>
      </c>
      <c r="G2" s="15">
        <v>950</v>
      </c>
      <c r="H2" s="15">
        <v>2</v>
      </c>
      <c r="I2" s="86"/>
      <c r="J2" s="69">
        <v>34662</v>
      </c>
    </row>
    <row r="3" spans="1:11" ht="12.75">
      <c r="A3" s="15" t="s">
        <v>117</v>
      </c>
      <c r="B3" s="15" t="s">
        <v>118</v>
      </c>
      <c r="C3" s="15" t="s">
        <v>606</v>
      </c>
      <c r="D3" s="15">
        <v>65428</v>
      </c>
      <c r="E3" s="15" t="s">
        <v>119</v>
      </c>
      <c r="F3" s="15" t="s">
        <v>116</v>
      </c>
      <c r="G3" s="15">
        <v>950</v>
      </c>
      <c r="H3" s="15">
        <v>1</v>
      </c>
      <c r="I3" s="86"/>
      <c r="J3" s="69">
        <v>34377</v>
      </c>
      <c r="K3" s="247"/>
    </row>
    <row r="4" spans="1:10" ht="12.75">
      <c r="A4" s="15" t="s">
        <v>114</v>
      </c>
      <c r="B4" s="15" t="s">
        <v>126</v>
      </c>
      <c r="C4" s="15" t="s">
        <v>574</v>
      </c>
      <c r="D4" s="15">
        <v>64283</v>
      </c>
      <c r="E4" s="15" t="s">
        <v>83</v>
      </c>
      <c r="F4" s="15" t="s">
        <v>116</v>
      </c>
      <c r="G4" s="15">
        <v>950</v>
      </c>
      <c r="H4" s="15">
        <v>2</v>
      </c>
      <c r="I4" s="86"/>
      <c r="J4" s="69">
        <v>34578</v>
      </c>
    </row>
    <row r="5" spans="1:11" ht="12.75">
      <c r="A5" s="15" t="s">
        <v>117</v>
      </c>
      <c r="B5" s="15" t="s">
        <v>156</v>
      </c>
      <c r="C5" s="15" t="s">
        <v>569</v>
      </c>
      <c r="D5" s="15">
        <v>65207</v>
      </c>
      <c r="E5" s="15" t="s">
        <v>84</v>
      </c>
      <c r="F5" s="15" t="s">
        <v>116</v>
      </c>
      <c r="G5" s="15">
        <v>990</v>
      </c>
      <c r="H5" s="15">
        <v>1</v>
      </c>
      <c r="I5" s="86"/>
      <c r="J5" s="69">
        <v>34638</v>
      </c>
      <c r="K5" s="248"/>
    </row>
    <row r="6" spans="1:10" ht="12.75">
      <c r="A6" s="15" t="s">
        <v>120</v>
      </c>
      <c r="B6" s="15" t="s">
        <v>121</v>
      </c>
      <c r="C6" s="15" t="s">
        <v>603</v>
      </c>
      <c r="D6" s="15">
        <v>63065</v>
      </c>
      <c r="E6" s="15" t="s">
        <v>81</v>
      </c>
      <c r="F6" s="15" t="s">
        <v>122</v>
      </c>
      <c r="G6" s="15">
        <v>2000</v>
      </c>
      <c r="H6" s="15">
        <v>2</v>
      </c>
      <c r="I6" s="86"/>
      <c r="J6" s="69">
        <v>34365</v>
      </c>
    </row>
    <row r="7" spans="1:11" ht="12.75">
      <c r="A7" s="15" t="s">
        <v>123</v>
      </c>
      <c r="B7" s="15" t="s">
        <v>124</v>
      </c>
      <c r="C7" s="15" t="s">
        <v>604</v>
      </c>
      <c r="D7" s="15">
        <v>63065</v>
      </c>
      <c r="E7" s="15" t="s">
        <v>81</v>
      </c>
      <c r="F7" s="15" t="s">
        <v>122</v>
      </c>
      <c r="G7" s="15">
        <v>1460</v>
      </c>
      <c r="H7" s="15">
        <v>3</v>
      </c>
      <c r="I7" s="86"/>
      <c r="J7" s="69">
        <v>34316</v>
      </c>
      <c r="K7" s="249"/>
    </row>
    <row r="8" spans="1:10" ht="12.75">
      <c r="A8" s="15" t="s">
        <v>114</v>
      </c>
      <c r="B8" s="15" t="s">
        <v>155</v>
      </c>
      <c r="C8" s="15" t="s">
        <v>591</v>
      </c>
      <c r="D8" s="15">
        <v>65719</v>
      </c>
      <c r="E8" s="15" t="s">
        <v>130</v>
      </c>
      <c r="F8" s="15" t="s">
        <v>122</v>
      </c>
      <c r="G8" s="15">
        <v>1400</v>
      </c>
      <c r="H8" s="15">
        <v>2</v>
      </c>
      <c r="I8" s="86"/>
      <c r="J8" s="69">
        <v>34481</v>
      </c>
    </row>
    <row r="9" spans="1:10" ht="12.75">
      <c r="A9" s="15" t="s">
        <v>120</v>
      </c>
      <c r="B9" s="15" t="s">
        <v>157</v>
      </c>
      <c r="C9" s="15" t="s">
        <v>592</v>
      </c>
      <c r="D9" s="15">
        <v>65719</v>
      </c>
      <c r="E9" s="15" t="s">
        <v>130</v>
      </c>
      <c r="F9" s="15" t="s">
        <v>122</v>
      </c>
      <c r="G9" s="15">
        <v>2100</v>
      </c>
      <c r="H9" s="15">
        <v>2</v>
      </c>
      <c r="I9" s="86"/>
      <c r="J9" s="69">
        <v>34396</v>
      </c>
    </row>
    <row r="10" spans="1:10" ht="12.75">
      <c r="A10" s="15" t="s">
        <v>123</v>
      </c>
      <c r="B10" s="15" t="s">
        <v>158</v>
      </c>
      <c r="C10" s="15" t="s">
        <v>597</v>
      </c>
      <c r="D10" s="15">
        <v>63225</v>
      </c>
      <c r="E10" s="15" t="s">
        <v>159</v>
      </c>
      <c r="F10" s="15" t="s">
        <v>122</v>
      </c>
      <c r="G10" s="15">
        <v>1480</v>
      </c>
      <c r="H10" s="15">
        <v>3</v>
      </c>
      <c r="I10" s="86"/>
      <c r="J10" s="69">
        <v>34521</v>
      </c>
    </row>
    <row r="11" spans="1:10" ht="12.75">
      <c r="A11" s="15" t="s">
        <v>114</v>
      </c>
      <c r="B11" s="15" t="s">
        <v>174</v>
      </c>
      <c r="C11" s="15" t="s">
        <v>601</v>
      </c>
      <c r="D11" s="15">
        <v>55001</v>
      </c>
      <c r="E11" s="15" t="s">
        <v>82</v>
      </c>
      <c r="F11" s="15" t="s">
        <v>122</v>
      </c>
      <c r="G11" s="15">
        <v>1400</v>
      </c>
      <c r="H11" s="15">
        <v>2</v>
      </c>
      <c r="I11" s="86"/>
      <c r="J11" s="69">
        <v>34609</v>
      </c>
    </row>
    <row r="12" spans="1:10" ht="12.75">
      <c r="A12" s="15" t="s">
        <v>178</v>
      </c>
      <c r="B12" s="15" t="s">
        <v>139</v>
      </c>
      <c r="C12" s="15" t="s">
        <v>602</v>
      </c>
      <c r="D12" s="15">
        <v>55001</v>
      </c>
      <c r="E12" s="15" t="s">
        <v>82</v>
      </c>
      <c r="F12" s="15" t="s">
        <v>122</v>
      </c>
      <c r="G12" s="15">
        <v>1200</v>
      </c>
      <c r="H12" s="15">
        <v>3</v>
      </c>
      <c r="I12" s="86"/>
      <c r="J12" s="69">
        <v>35092</v>
      </c>
    </row>
    <row r="13" spans="1:10" ht="12.75">
      <c r="A13" s="15" t="s">
        <v>142</v>
      </c>
      <c r="B13" s="15" t="s">
        <v>190</v>
      </c>
      <c r="C13" s="15" t="s">
        <v>593</v>
      </c>
      <c r="D13" s="15">
        <v>65719</v>
      </c>
      <c r="E13" s="15" t="s">
        <v>130</v>
      </c>
      <c r="F13" s="15" t="s">
        <v>191</v>
      </c>
      <c r="G13" s="15">
        <v>2000</v>
      </c>
      <c r="H13" s="15">
        <v>1</v>
      </c>
      <c r="I13" s="86"/>
      <c r="J13" s="69">
        <v>35124</v>
      </c>
    </row>
    <row r="14" spans="1:10" ht="12.75">
      <c r="A14" s="15" t="s">
        <v>125</v>
      </c>
      <c r="B14" s="15" t="s">
        <v>126</v>
      </c>
      <c r="C14" s="15" t="s">
        <v>580</v>
      </c>
      <c r="D14" s="15">
        <v>60311</v>
      </c>
      <c r="E14" s="15" t="s">
        <v>80</v>
      </c>
      <c r="F14" s="15" t="s">
        <v>127</v>
      </c>
      <c r="G14" s="15">
        <v>1200</v>
      </c>
      <c r="H14" s="15">
        <v>3</v>
      </c>
      <c r="I14" s="86"/>
      <c r="J14" s="69">
        <v>34481</v>
      </c>
    </row>
    <row r="15" spans="1:10" ht="12.75">
      <c r="A15" s="15" t="s">
        <v>128</v>
      </c>
      <c r="B15" s="15" t="s">
        <v>129</v>
      </c>
      <c r="C15" s="15" t="s">
        <v>590</v>
      </c>
      <c r="D15" s="15">
        <v>65719</v>
      </c>
      <c r="E15" s="15" t="s">
        <v>130</v>
      </c>
      <c r="F15" s="15" t="s">
        <v>127</v>
      </c>
      <c r="G15" s="15">
        <v>1200</v>
      </c>
      <c r="H15" s="15">
        <v>2</v>
      </c>
      <c r="I15" s="86"/>
      <c r="J15" s="69">
        <v>34578</v>
      </c>
    </row>
    <row r="16" spans="1:10" ht="12.75">
      <c r="A16" s="15" t="s">
        <v>131</v>
      </c>
      <c r="B16" s="15" t="s">
        <v>132</v>
      </c>
      <c r="C16" s="15" t="s">
        <v>599</v>
      </c>
      <c r="D16" s="15">
        <v>55001</v>
      </c>
      <c r="E16" s="15" t="s">
        <v>82</v>
      </c>
      <c r="F16" s="15" t="s">
        <v>127</v>
      </c>
      <c r="G16" s="15">
        <v>1200</v>
      </c>
      <c r="H16" s="15">
        <v>2</v>
      </c>
      <c r="I16" s="86"/>
      <c r="J16" s="69">
        <v>34638</v>
      </c>
    </row>
    <row r="17" spans="1:10" ht="12.75">
      <c r="A17" s="15" t="s">
        <v>160</v>
      </c>
      <c r="B17" s="15" t="s">
        <v>161</v>
      </c>
      <c r="C17" s="15" t="s">
        <v>575</v>
      </c>
      <c r="D17" s="15">
        <v>64283</v>
      </c>
      <c r="E17" s="15" t="s">
        <v>83</v>
      </c>
      <c r="F17" s="15" t="s">
        <v>127</v>
      </c>
      <c r="G17" s="15">
        <v>1400</v>
      </c>
      <c r="H17" s="15">
        <v>3</v>
      </c>
      <c r="I17" s="86"/>
      <c r="J17" s="69">
        <v>34522</v>
      </c>
    </row>
    <row r="18" spans="1:10" ht="12.75">
      <c r="A18" s="15" t="s">
        <v>131</v>
      </c>
      <c r="B18" s="15" t="s">
        <v>126</v>
      </c>
      <c r="C18" s="15" t="s">
        <v>609</v>
      </c>
      <c r="D18" s="15">
        <v>63450</v>
      </c>
      <c r="E18" s="15" t="s">
        <v>140</v>
      </c>
      <c r="F18" s="15" t="s">
        <v>127</v>
      </c>
      <c r="G18" s="15">
        <v>1350</v>
      </c>
      <c r="H18" s="15">
        <v>2</v>
      </c>
      <c r="I18" s="86"/>
      <c r="J18" s="69">
        <v>34607</v>
      </c>
    </row>
    <row r="19" spans="1:10" ht="12.75">
      <c r="A19" s="15" t="s">
        <v>187</v>
      </c>
      <c r="B19" s="15" t="s">
        <v>188</v>
      </c>
      <c r="C19" s="15" t="s">
        <v>610</v>
      </c>
      <c r="D19" s="15">
        <v>66773</v>
      </c>
      <c r="E19" s="15" t="s">
        <v>189</v>
      </c>
      <c r="F19" s="15" t="s">
        <v>127</v>
      </c>
      <c r="G19" s="15">
        <v>750</v>
      </c>
      <c r="H19" s="15">
        <v>2</v>
      </c>
      <c r="I19" s="86"/>
      <c r="J19" s="69">
        <v>34758</v>
      </c>
    </row>
    <row r="20" spans="1:10" ht="12.75">
      <c r="A20" s="15" t="s">
        <v>175</v>
      </c>
      <c r="B20" s="15" t="s">
        <v>176</v>
      </c>
      <c r="C20" s="15" t="s">
        <v>585</v>
      </c>
      <c r="D20" s="15">
        <v>60311</v>
      </c>
      <c r="E20" s="15" t="s">
        <v>80</v>
      </c>
      <c r="F20" s="15" t="s">
        <v>177</v>
      </c>
      <c r="G20" s="15">
        <v>1700</v>
      </c>
      <c r="H20" s="15">
        <v>2</v>
      </c>
      <c r="I20" s="86"/>
      <c r="J20" s="69">
        <v>34730</v>
      </c>
    </row>
    <row r="21" spans="1:10" ht="12.75">
      <c r="A21" s="15" t="s">
        <v>192</v>
      </c>
      <c r="B21" s="15" t="s">
        <v>115</v>
      </c>
      <c r="C21" s="15" t="s">
        <v>588</v>
      </c>
      <c r="D21" s="15">
        <v>65239</v>
      </c>
      <c r="E21" s="15" t="s">
        <v>193</v>
      </c>
      <c r="F21" s="15" t="s">
        <v>177</v>
      </c>
      <c r="G21" s="15">
        <v>1750</v>
      </c>
      <c r="H21" s="15">
        <v>3</v>
      </c>
      <c r="I21" s="86"/>
      <c r="J21" s="69">
        <v>34790</v>
      </c>
    </row>
    <row r="22" spans="1:10" ht="12.75">
      <c r="A22" s="15" t="s">
        <v>125</v>
      </c>
      <c r="B22" s="15" t="s">
        <v>194</v>
      </c>
      <c r="C22" s="15" t="s">
        <v>589</v>
      </c>
      <c r="D22" s="15">
        <v>65239</v>
      </c>
      <c r="E22" s="15" t="s">
        <v>193</v>
      </c>
      <c r="F22" s="15" t="s">
        <v>177</v>
      </c>
      <c r="G22" s="15">
        <v>1750</v>
      </c>
      <c r="H22" s="15">
        <v>3</v>
      </c>
      <c r="I22" s="86"/>
      <c r="J22" s="69">
        <v>34834</v>
      </c>
    </row>
    <row r="23" spans="1:10" ht="12.75">
      <c r="A23" s="15" t="s">
        <v>133</v>
      </c>
      <c r="B23" s="15" t="s">
        <v>134</v>
      </c>
      <c r="C23" s="15" t="s">
        <v>581</v>
      </c>
      <c r="D23" s="15">
        <v>60311</v>
      </c>
      <c r="E23" s="15" t="s">
        <v>80</v>
      </c>
      <c r="F23" s="15" t="s">
        <v>135</v>
      </c>
      <c r="G23" s="15">
        <v>1450</v>
      </c>
      <c r="H23" s="15">
        <v>1</v>
      </c>
      <c r="I23" s="86"/>
      <c r="J23" s="69">
        <v>34396</v>
      </c>
    </row>
    <row r="24" spans="1:10" ht="12.75">
      <c r="A24" s="15" t="s">
        <v>136</v>
      </c>
      <c r="B24" s="15" t="s">
        <v>137</v>
      </c>
      <c r="C24" s="15" t="s">
        <v>600</v>
      </c>
      <c r="D24" s="15">
        <v>55001</v>
      </c>
      <c r="E24" s="15" t="s">
        <v>82</v>
      </c>
      <c r="F24" s="15" t="s">
        <v>135</v>
      </c>
      <c r="G24" s="15">
        <v>1500</v>
      </c>
      <c r="H24" s="15">
        <v>2</v>
      </c>
      <c r="I24" s="86"/>
      <c r="J24" s="69">
        <v>34491</v>
      </c>
    </row>
    <row r="25" spans="1:10" ht="12.75">
      <c r="A25" s="15" t="s">
        <v>133</v>
      </c>
      <c r="B25" s="15" t="s">
        <v>151</v>
      </c>
      <c r="C25" s="15" t="s">
        <v>581</v>
      </c>
      <c r="D25" s="15">
        <v>60311</v>
      </c>
      <c r="E25" s="15" t="s">
        <v>80</v>
      </c>
      <c r="F25" s="15" t="s">
        <v>135</v>
      </c>
      <c r="G25" s="15">
        <v>1450</v>
      </c>
      <c r="H25" s="15">
        <v>1</v>
      </c>
      <c r="I25" s="86"/>
      <c r="J25" s="69">
        <v>34638</v>
      </c>
    </row>
    <row r="26" spans="1:10" ht="12.75">
      <c r="A26" s="15" t="s">
        <v>181</v>
      </c>
      <c r="B26" s="15" t="s">
        <v>182</v>
      </c>
      <c r="C26" s="15" t="s">
        <v>578</v>
      </c>
      <c r="D26" s="15">
        <v>65817</v>
      </c>
      <c r="E26" s="15" t="s">
        <v>168</v>
      </c>
      <c r="F26" s="15" t="s">
        <v>135</v>
      </c>
      <c r="G26" s="15">
        <v>900</v>
      </c>
      <c r="H26" s="15">
        <v>1</v>
      </c>
      <c r="I26" s="86"/>
      <c r="J26" s="69">
        <v>34770</v>
      </c>
    </row>
    <row r="27" spans="1:10" ht="12.75">
      <c r="A27" s="15" t="s">
        <v>181</v>
      </c>
      <c r="B27" s="15" t="s">
        <v>183</v>
      </c>
      <c r="C27" s="15" t="s">
        <v>579</v>
      </c>
      <c r="D27" s="15">
        <v>65817</v>
      </c>
      <c r="E27" s="15" t="s">
        <v>168</v>
      </c>
      <c r="F27" s="15" t="s">
        <v>135</v>
      </c>
      <c r="G27" s="15">
        <v>900</v>
      </c>
      <c r="H27" s="15">
        <v>1</v>
      </c>
      <c r="I27" s="86"/>
      <c r="J27" s="69">
        <v>34770</v>
      </c>
    </row>
    <row r="28" spans="1:10" ht="12.75">
      <c r="A28" s="15" t="s">
        <v>138</v>
      </c>
      <c r="B28" s="15" t="s">
        <v>139</v>
      </c>
      <c r="C28" s="15" t="s">
        <v>586</v>
      </c>
      <c r="D28" s="15">
        <v>63450</v>
      </c>
      <c r="E28" s="15" t="s">
        <v>140</v>
      </c>
      <c r="F28" s="15" t="s">
        <v>141</v>
      </c>
      <c r="G28" s="15">
        <v>1500</v>
      </c>
      <c r="H28" s="15">
        <v>2</v>
      </c>
      <c r="I28" s="86"/>
      <c r="J28" s="69">
        <v>34522</v>
      </c>
    </row>
    <row r="29" spans="1:10" ht="12.75">
      <c r="A29" s="15" t="s">
        <v>142</v>
      </c>
      <c r="B29" s="15" t="s">
        <v>143</v>
      </c>
      <c r="C29" s="15" t="s">
        <v>607</v>
      </c>
      <c r="D29" s="15">
        <v>65428</v>
      </c>
      <c r="E29" s="15" t="s">
        <v>119</v>
      </c>
      <c r="F29" s="15" t="s">
        <v>141</v>
      </c>
      <c r="G29" s="15">
        <v>1600</v>
      </c>
      <c r="H29" s="15">
        <v>1</v>
      </c>
      <c r="I29" s="86"/>
      <c r="J29" s="69">
        <v>34554</v>
      </c>
    </row>
    <row r="30" spans="1:10" ht="12.75">
      <c r="A30" s="15" t="s">
        <v>144</v>
      </c>
      <c r="B30" s="15" t="s">
        <v>145</v>
      </c>
      <c r="C30" s="15" t="s">
        <v>567</v>
      </c>
      <c r="D30" s="15">
        <v>65207</v>
      </c>
      <c r="E30" s="15" t="s">
        <v>84</v>
      </c>
      <c r="F30" s="15" t="s">
        <v>141</v>
      </c>
      <c r="G30" s="15">
        <v>1500</v>
      </c>
      <c r="H30" s="15">
        <v>2</v>
      </c>
      <c r="I30" s="86"/>
      <c r="J30" s="69">
        <v>34607</v>
      </c>
    </row>
    <row r="31" spans="1:10" ht="12.75">
      <c r="A31" s="15" t="s">
        <v>138</v>
      </c>
      <c r="B31" s="15" t="s">
        <v>134</v>
      </c>
      <c r="C31" s="15" t="s">
        <v>594</v>
      </c>
      <c r="D31" s="15">
        <v>65779</v>
      </c>
      <c r="E31" s="15" t="s">
        <v>166</v>
      </c>
      <c r="F31" s="15" t="s">
        <v>141</v>
      </c>
      <c r="G31" s="15">
        <v>1500</v>
      </c>
      <c r="H31" s="15">
        <v>2</v>
      </c>
      <c r="I31" s="86"/>
      <c r="J31" s="69">
        <v>34491</v>
      </c>
    </row>
    <row r="32" spans="1:10" ht="12.75">
      <c r="A32" s="15" t="s">
        <v>144</v>
      </c>
      <c r="B32" s="15" t="s">
        <v>170</v>
      </c>
      <c r="C32" s="15" t="s">
        <v>570</v>
      </c>
      <c r="D32" s="15">
        <v>65207</v>
      </c>
      <c r="E32" s="15" t="s">
        <v>84</v>
      </c>
      <c r="F32" s="15" t="s">
        <v>141</v>
      </c>
      <c r="G32" s="15">
        <v>1500</v>
      </c>
      <c r="H32" s="15">
        <v>2</v>
      </c>
      <c r="I32" s="86"/>
      <c r="J32" s="69">
        <v>34554</v>
      </c>
    </row>
    <row r="33" spans="1:10" ht="12.75">
      <c r="A33" s="15" t="s">
        <v>179</v>
      </c>
      <c r="B33" s="15" t="s">
        <v>180</v>
      </c>
      <c r="C33" s="15" t="s">
        <v>573</v>
      </c>
      <c r="D33" s="15">
        <v>65812</v>
      </c>
      <c r="E33" s="15" t="s">
        <v>164</v>
      </c>
      <c r="F33" s="15" t="s">
        <v>141</v>
      </c>
      <c r="G33" s="15">
        <v>1000</v>
      </c>
      <c r="H33" s="15">
        <v>2</v>
      </c>
      <c r="I33" s="86"/>
      <c r="J33" s="69">
        <v>34802</v>
      </c>
    </row>
    <row r="34" spans="1:10" ht="12.75">
      <c r="A34" s="15" t="s">
        <v>136</v>
      </c>
      <c r="B34" s="15" t="s">
        <v>154</v>
      </c>
      <c r="C34" s="15" t="s">
        <v>571</v>
      </c>
      <c r="D34" s="15">
        <v>65812</v>
      </c>
      <c r="E34" s="15" t="s">
        <v>164</v>
      </c>
      <c r="F34" s="15" t="s">
        <v>165</v>
      </c>
      <c r="G34" s="15">
        <v>1500</v>
      </c>
      <c r="H34" s="15">
        <v>2</v>
      </c>
      <c r="I34" s="86"/>
      <c r="J34" s="69">
        <v>34416</v>
      </c>
    </row>
    <row r="35" spans="1:10" ht="12.75">
      <c r="A35" s="15" t="s">
        <v>146</v>
      </c>
      <c r="B35" s="15" t="s">
        <v>147</v>
      </c>
      <c r="C35" s="15" t="s">
        <v>582</v>
      </c>
      <c r="D35" s="15">
        <v>60311</v>
      </c>
      <c r="E35" s="15" t="s">
        <v>80</v>
      </c>
      <c r="F35" s="15" t="s">
        <v>148</v>
      </c>
      <c r="G35" s="15">
        <v>1000</v>
      </c>
      <c r="H35" s="15">
        <v>2</v>
      </c>
      <c r="I35" s="86"/>
      <c r="J35" s="69">
        <v>34662</v>
      </c>
    </row>
    <row r="36" spans="1:10" ht="12.75">
      <c r="A36" s="15" t="s">
        <v>149</v>
      </c>
      <c r="B36" s="15" t="s">
        <v>150</v>
      </c>
      <c r="C36" s="15" t="s">
        <v>583</v>
      </c>
      <c r="D36" s="15">
        <v>60311</v>
      </c>
      <c r="E36" s="15" t="s">
        <v>80</v>
      </c>
      <c r="F36" s="15" t="s">
        <v>148</v>
      </c>
      <c r="G36" s="15">
        <v>1000</v>
      </c>
      <c r="H36" s="15">
        <v>1</v>
      </c>
      <c r="I36" s="86"/>
      <c r="J36" s="69">
        <v>34377</v>
      </c>
    </row>
    <row r="37" spans="1:10" ht="12.75">
      <c r="A37" s="15" t="s">
        <v>151</v>
      </c>
      <c r="B37" s="15" t="s">
        <v>152</v>
      </c>
      <c r="C37" s="15" t="s">
        <v>605</v>
      </c>
      <c r="D37" s="15">
        <v>63065</v>
      </c>
      <c r="E37" s="15" t="s">
        <v>81</v>
      </c>
      <c r="F37" s="15" t="s">
        <v>148</v>
      </c>
      <c r="G37" s="15">
        <v>1100</v>
      </c>
      <c r="H37" s="15">
        <v>1</v>
      </c>
      <c r="I37" s="86"/>
      <c r="J37" s="69">
        <v>34365</v>
      </c>
    </row>
    <row r="38" spans="1:10" ht="12.75">
      <c r="A38" s="15" t="s">
        <v>153</v>
      </c>
      <c r="B38" s="15" t="s">
        <v>154</v>
      </c>
      <c r="C38" s="15" t="s">
        <v>568</v>
      </c>
      <c r="D38" s="15">
        <v>65207</v>
      </c>
      <c r="E38" s="15" t="s">
        <v>84</v>
      </c>
      <c r="F38" s="15" t="s">
        <v>148</v>
      </c>
      <c r="G38" s="15">
        <v>1300</v>
      </c>
      <c r="H38" s="15">
        <v>2</v>
      </c>
      <c r="I38" s="86"/>
      <c r="J38" s="69">
        <v>34316</v>
      </c>
    </row>
    <row r="39" spans="1:10" ht="12.75">
      <c r="A39" s="15" t="s">
        <v>146</v>
      </c>
      <c r="B39" s="15" t="s">
        <v>171</v>
      </c>
      <c r="C39" s="15" t="s">
        <v>584</v>
      </c>
      <c r="D39" s="15">
        <v>60311</v>
      </c>
      <c r="E39" s="15" t="s">
        <v>80</v>
      </c>
      <c r="F39" s="15" t="s">
        <v>148</v>
      </c>
      <c r="G39" s="15">
        <v>1000</v>
      </c>
      <c r="H39" s="15">
        <v>2</v>
      </c>
      <c r="I39" s="86"/>
      <c r="J39" s="69">
        <v>34607</v>
      </c>
    </row>
    <row r="40" spans="1:10" ht="12.75">
      <c r="A40" s="15" t="s">
        <v>149</v>
      </c>
      <c r="B40" s="15" t="s">
        <v>145</v>
      </c>
      <c r="C40" s="15" t="s">
        <v>577</v>
      </c>
      <c r="D40" s="15">
        <v>65817</v>
      </c>
      <c r="E40" s="15" t="s">
        <v>168</v>
      </c>
      <c r="F40" s="15" t="s">
        <v>148</v>
      </c>
      <c r="G40" s="15">
        <v>1250</v>
      </c>
      <c r="H40" s="15">
        <v>1</v>
      </c>
      <c r="I40" s="86"/>
      <c r="J40" s="69">
        <v>34483</v>
      </c>
    </row>
    <row r="41" spans="1:10" ht="12.75">
      <c r="A41" s="15" t="s">
        <v>151</v>
      </c>
      <c r="B41" s="15" t="s">
        <v>172</v>
      </c>
      <c r="C41" s="15" t="s">
        <v>572</v>
      </c>
      <c r="D41" s="15">
        <v>65812</v>
      </c>
      <c r="E41" s="15" t="s">
        <v>164</v>
      </c>
      <c r="F41" s="15" t="s">
        <v>148</v>
      </c>
      <c r="G41" s="15">
        <v>1100</v>
      </c>
      <c r="H41" s="15">
        <v>1</v>
      </c>
      <c r="I41" s="86"/>
      <c r="J41" s="69">
        <v>34445</v>
      </c>
    </row>
    <row r="42" spans="1:10" ht="12.75">
      <c r="A42" s="15" t="s">
        <v>153</v>
      </c>
      <c r="B42" s="15" t="s">
        <v>173</v>
      </c>
      <c r="C42" s="15" t="s">
        <v>587</v>
      </c>
      <c r="D42" s="15">
        <v>63450</v>
      </c>
      <c r="E42" s="15" t="s">
        <v>140</v>
      </c>
      <c r="F42" s="15" t="s">
        <v>148</v>
      </c>
      <c r="G42" s="15">
        <v>1300</v>
      </c>
      <c r="H42" s="15">
        <v>2</v>
      </c>
      <c r="I42" s="86"/>
      <c r="J42" s="69">
        <v>34608</v>
      </c>
    </row>
    <row r="43" spans="1:10" ht="12.75">
      <c r="A43" s="15" t="s">
        <v>184</v>
      </c>
      <c r="B43" s="15" t="s">
        <v>185</v>
      </c>
      <c r="C43" s="15" t="s">
        <v>596</v>
      </c>
      <c r="D43" s="15">
        <v>65830</v>
      </c>
      <c r="E43" s="15" t="s">
        <v>186</v>
      </c>
      <c r="F43" s="15" t="s">
        <v>148</v>
      </c>
      <c r="G43" s="15">
        <v>1050</v>
      </c>
      <c r="H43" s="15">
        <v>1</v>
      </c>
      <c r="I43" s="86"/>
      <c r="J43" s="69">
        <v>34731</v>
      </c>
    </row>
    <row r="44" spans="1:10" ht="12.75">
      <c r="A44" s="15" t="s">
        <v>128</v>
      </c>
      <c r="B44" s="15" t="s">
        <v>162</v>
      </c>
      <c r="C44" s="15" t="s">
        <v>608</v>
      </c>
      <c r="D44" s="15">
        <v>65428</v>
      </c>
      <c r="E44" s="15" t="s">
        <v>119</v>
      </c>
      <c r="F44" s="15" t="s">
        <v>163</v>
      </c>
      <c r="G44" s="15">
        <v>1200</v>
      </c>
      <c r="H44" s="15">
        <v>2</v>
      </c>
      <c r="I44" s="86"/>
      <c r="J44" s="69">
        <v>34564</v>
      </c>
    </row>
    <row r="45" spans="1:10" ht="12.75">
      <c r="A45" s="15" t="s">
        <v>142</v>
      </c>
      <c r="B45" s="15" t="s">
        <v>167</v>
      </c>
      <c r="C45" s="15" t="s">
        <v>576</v>
      </c>
      <c r="D45" s="15">
        <v>65817</v>
      </c>
      <c r="E45" s="15" t="s">
        <v>168</v>
      </c>
      <c r="F45" s="15" t="s">
        <v>169</v>
      </c>
      <c r="G45" s="15">
        <v>1650</v>
      </c>
      <c r="H45" s="15">
        <v>1</v>
      </c>
      <c r="I45" s="86"/>
      <c r="J45" s="69">
        <v>34522</v>
      </c>
    </row>
    <row r="46" spans="1:10" ht="12.75">
      <c r="A46" s="15" t="s">
        <v>146</v>
      </c>
      <c r="B46" s="15" t="s">
        <v>147</v>
      </c>
      <c r="C46" s="15" t="s">
        <v>595</v>
      </c>
      <c r="D46" s="15">
        <v>65779</v>
      </c>
      <c r="E46" s="15" t="s">
        <v>166</v>
      </c>
      <c r="F46" s="15" t="s">
        <v>169</v>
      </c>
      <c r="G46" s="15">
        <v>1100</v>
      </c>
      <c r="H46" s="15">
        <v>1</v>
      </c>
      <c r="I46" s="86"/>
      <c r="J46" s="69">
        <v>34730</v>
      </c>
    </row>
  </sheetData>
  <sheetProtection/>
  <printOptions/>
  <pageMargins left="0.787401575" right="0.787401575" top="0.52" bottom="0.24" header="0.4921259845" footer="0.32"/>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sheetPr>
    <tabColor indexed="40"/>
  </sheetPr>
  <dimension ref="A1:F38"/>
  <sheetViews>
    <sheetView showGridLines="0" zoomScalePageLayoutView="0" workbookViewId="0" topLeftCell="A1">
      <selection activeCell="H17" sqref="H17"/>
    </sheetView>
  </sheetViews>
  <sheetFormatPr defaultColWidth="11.00390625" defaultRowHeight="12.75"/>
  <cols>
    <col min="1" max="1" width="29.875" style="0" customWidth="1"/>
    <col min="3" max="3" width="15.625" style="0" customWidth="1"/>
    <col min="4" max="4" width="14.125" style="0" customWidth="1"/>
    <col min="5" max="5" width="1.4921875" style="0" customWidth="1"/>
    <col min="6" max="6" width="20.75390625" style="0" customWidth="1"/>
    <col min="7" max="7" width="20.25390625" style="0" customWidth="1"/>
  </cols>
  <sheetData>
    <row r="1" spans="1:5" ht="15">
      <c r="A1" s="341" t="s">
        <v>526</v>
      </c>
      <c r="B1" s="341"/>
      <c r="C1" s="341"/>
      <c r="D1" s="341"/>
      <c r="E1" s="234"/>
    </row>
    <row r="2" spans="2:5" ht="12.75">
      <c r="B2" s="240"/>
      <c r="E2" s="275"/>
    </row>
    <row r="3" spans="1:6" ht="12.75">
      <c r="A3" s="278" t="s">
        <v>540</v>
      </c>
      <c r="B3" s="278" t="s">
        <v>304</v>
      </c>
      <c r="C3" s="278" t="s">
        <v>528</v>
      </c>
      <c r="D3" s="278" t="s">
        <v>533</v>
      </c>
      <c r="E3" s="278"/>
      <c r="F3" s="278" t="s">
        <v>321</v>
      </c>
    </row>
    <row r="4" spans="1:6" ht="12.75">
      <c r="A4" s="62" t="s">
        <v>529</v>
      </c>
      <c r="B4" s="241">
        <v>56.234567</v>
      </c>
      <c r="C4" s="241">
        <f>ROUNDDOWN(B4,0)</f>
        <v>56</v>
      </c>
      <c r="D4" s="242">
        <f>ROUNDDOWN(B4,0)</f>
        <v>56</v>
      </c>
      <c r="E4" s="279"/>
      <c r="F4" s="139" t="s">
        <v>541</v>
      </c>
    </row>
    <row r="5" spans="1:6" ht="12.75">
      <c r="A5" s="62" t="s">
        <v>530</v>
      </c>
      <c r="B5" s="241">
        <v>56.234567</v>
      </c>
      <c r="C5" s="241">
        <f>ROUNDDOWN(B5,2)</f>
        <v>56.23</v>
      </c>
      <c r="D5" s="67">
        <f>ROUNDDOWN(B5,2)</f>
        <v>56.23</v>
      </c>
      <c r="E5" s="280"/>
      <c r="F5" s="139" t="s">
        <v>542</v>
      </c>
    </row>
    <row r="6" spans="1:6" ht="12.75">
      <c r="A6" s="62"/>
      <c r="B6" s="241"/>
      <c r="C6" s="241"/>
      <c r="D6" s="67"/>
      <c r="E6" s="280"/>
      <c r="F6" s="62"/>
    </row>
    <row r="7" spans="1:6" ht="12.75">
      <c r="A7" s="62" t="s">
        <v>531</v>
      </c>
      <c r="B7" s="241">
        <v>56.234567</v>
      </c>
      <c r="C7" s="241">
        <f>ROUNDUP(B7,0)</f>
        <v>57</v>
      </c>
      <c r="D7" s="242">
        <f>ROUNDUP(B7,0)</f>
        <v>57</v>
      </c>
      <c r="E7" s="279"/>
      <c r="F7" s="243" t="s">
        <v>543</v>
      </c>
    </row>
    <row r="8" spans="1:6" ht="12.75">
      <c r="A8" s="62" t="s">
        <v>532</v>
      </c>
      <c r="B8" s="241">
        <v>56.234567</v>
      </c>
      <c r="C8" s="241">
        <f>ROUNDUP(B8,2)</f>
        <v>56.239999999999995</v>
      </c>
      <c r="D8" s="67">
        <f>ROUNDUP(B8,2)</f>
        <v>56.239999999999995</v>
      </c>
      <c r="E8" s="280"/>
      <c r="F8" s="139" t="s">
        <v>544</v>
      </c>
    </row>
    <row r="9" spans="1:6" ht="12.75">
      <c r="A9" s="62"/>
      <c r="B9" s="62"/>
      <c r="C9" s="62"/>
      <c r="D9" s="62"/>
      <c r="E9" s="281"/>
      <c r="F9" s="62"/>
    </row>
    <row r="10" spans="1:6" ht="12.75">
      <c r="A10" s="62" t="s">
        <v>534</v>
      </c>
      <c r="B10" s="244">
        <v>-5.9</v>
      </c>
      <c r="C10" s="244">
        <f>ROUNDUP(B10,1)</f>
        <v>-5.9</v>
      </c>
      <c r="D10" s="244">
        <f>ROUNDUP(B10,1)</f>
        <v>-5.9</v>
      </c>
      <c r="E10" s="281"/>
      <c r="F10" s="139" t="s">
        <v>545</v>
      </c>
    </row>
    <row r="11" spans="1:6" ht="12.75">
      <c r="A11" s="62" t="s">
        <v>535</v>
      </c>
      <c r="B11" s="244">
        <v>-5.9</v>
      </c>
      <c r="C11" s="244">
        <f>ROUNDUP(B11,0)</f>
        <v>-6</v>
      </c>
      <c r="D11" s="242">
        <f>ROUNDUP(B11,0)</f>
        <v>-6</v>
      </c>
      <c r="E11" s="279"/>
      <c r="F11" s="139" t="s">
        <v>546</v>
      </c>
    </row>
    <row r="12" spans="1:6" ht="12.75">
      <c r="A12" s="62" t="s">
        <v>536</v>
      </c>
      <c r="B12" s="62">
        <v>-5.9</v>
      </c>
      <c r="C12" s="62">
        <f>ROUNDDOWN(B12,1)</f>
        <v>-5.9</v>
      </c>
      <c r="D12" s="62">
        <f>ROUNDDOWN(B12,1)</f>
        <v>-5.9</v>
      </c>
      <c r="E12" s="281"/>
      <c r="F12" s="139" t="s">
        <v>547</v>
      </c>
    </row>
    <row r="13" spans="1:6" ht="12.75">
      <c r="A13" s="62" t="s">
        <v>537</v>
      </c>
      <c r="B13" s="62">
        <v>-5.9</v>
      </c>
      <c r="C13" s="62">
        <f>ROUNDDOWN(B13,0)</f>
        <v>-5</v>
      </c>
      <c r="D13" s="62">
        <f>ROUNDDOWN(B13,0)</f>
        <v>-5</v>
      </c>
      <c r="E13" s="281"/>
      <c r="F13" s="139" t="s">
        <v>548</v>
      </c>
    </row>
    <row r="14" spans="1:6" ht="12.75">
      <c r="A14" s="62"/>
      <c r="B14" s="62"/>
      <c r="C14" s="62"/>
      <c r="D14" s="62"/>
      <c r="E14" s="281"/>
      <c r="F14" s="62"/>
    </row>
    <row r="15" spans="1:6" ht="12.75">
      <c r="A15" s="62" t="s">
        <v>538</v>
      </c>
      <c r="B15" s="245">
        <v>56.234567</v>
      </c>
      <c r="C15" s="245">
        <f>ROUND(B15,2)</f>
        <v>56.23</v>
      </c>
      <c r="D15" s="67">
        <f>ROUND(B15,2)</f>
        <v>56.23</v>
      </c>
      <c r="E15" s="280"/>
      <c r="F15" s="139" t="s">
        <v>549</v>
      </c>
    </row>
    <row r="16" spans="1:6" ht="12.75">
      <c r="A16" s="62" t="s">
        <v>539</v>
      </c>
      <c r="B16" s="245">
        <v>56.234567</v>
      </c>
      <c r="C16" s="245">
        <f>ROUND(B16,0)</f>
        <v>56</v>
      </c>
      <c r="D16" s="242">
        <f>ROUND(B16,0)</f>
        <v>56</v>
      </c>
      <c r="E16" s="279"/>
      <c r="F16" s="139" t="s">
        <v>550</v>
      </c>
    </row>
    <row r="17" spans="1:6" ht="12.75">
      <c r="A17" s="62" t="s">
        <v>538</v>
      </c>
      <c r="B17" s="245">
        <v>56.59321</v>
      </c>
      <c r="C17" s="245">
        <f>ROUND(B17,2)</f>
        <v>56.59</v>
      </c>
      <c r="D17" s="67">
        <f>ROUND(B17,2)</f>
        <v>56.59</v>
      </c>
      <c r="E17" s="280"/>
      <c r="F17" s="139" t="s">
        <v>552</v>
      </c>
    </row>
    <row r="18" spans="1:6" ht="12.75">
      <c r="A18" s="62" t="s">
        <v>539</v>
      </c>
      <c r="B18" s="245">
        <v>56.59321</v>
      </c>
      <c r="C18" s="245">
        <f>ROUND(B18,0)</f>
        <v>57</v>
      </c>
      <c r="D18" s="242">
        <f>ROUND(B18,0)</f>
        <v>57</v>
      </c>
      <c r="E18" s="279"/>
      <c r="F18" s="139" t="s">
        <v>551</v>
      </c>
    </row>
    <row r="19" spans="1:6" ht="12.75">
      <c r="A19" s="62"/>
      <c r="B19" s="62"/>
      <c r="C19" s="62"/>
      <c r="D19" s="62"/>
      <c r="E19" s="281"/>
      <c r="F19" s="62"/>
    </row>
    <row r="20" spans="1:6" ht="12.75">
      <c r="A20" s="62" t="s">
        <v>527</v>
      </c>
      <c r="B20" s="245">
        <v>56.234567</v>
      </c>
      <c r="C20" s="245">
        <f>INT(B20)</f>
        <v>56</v>
      </c>
      <c r="D20" s="245">
        <f>INT(B20)</f>
        <v>56</v>
      </c>
      <c r="E20" s="282"/>
      <c r="F20" s="246" t="s">
        <v>562</v>
      </c>
    </row>
    <row r="21" spans="1:6" ht="12.75">
      <c r="A21" s="62" t="s">
        <v>527</v>
      </c>
      <c r="B21" s="245">
        <v>56.59321</v>
      </c>
      <c r="C21" s="245">
        <f>INT(B21)</f>
        <v>56</v>
      </c>
      <c r="D21" s="245">
        <f>INT(B21)</f>
        <v>56</v>
      </c>
      <c r="E21" s="282"/>
      <c r="F21" s="246" t="s">
        <v>563</v>
      </c>
    </row>
    <row r="22" ht="12.75">
      <c r="E22" s="275"/>
    </row>
    <row r="23" spans="1:5" ht="4.5" customHeight="1">
      <c r="A23" s="275"/>
      <c r="B23" s="275"/>
      <c r="C23" s="275"/>
      <c r="D23" s="275"/>
      <c r="E23" s="275"/>
    </row>
    <row r="25" ht="12.75">
      <c r="A25" s="130" t="s">
        <v>553</v>
      </c>
    </row>
    <row r="26" ht="12.75">
      <c r="A26" t="s">
        <v>554</v>
      </c>
    </row>
    <row r="28" ht="12.75">
      <c r="A28" s="130" t="s">
        <v>555</v>
      </c>
    </row>
    <row r="29" ht="12.75">
      <c r="A29" t="s">
        <v>556</v>
      </c>
    </row>
    <row r="31" ht="12.75">
      <c r="A31" s="130" t="s">
        <v>557</v>
      </c>
    </row>
    <row r="32" ht="12.75">
      <c r="A32" t="s">
        <v>558</v>
      </c>
    </row>
    <row r="34" ht="12.75">
      <c r="A34" s="130" t="s">
        <v>559</v>
      </c>
    </row>
    <row r="35" ht="12.75">
      <c r="A35" t="s">
        <v>560</v>
      </c>
    </row>
    <row r="37" ht="12.75">
      <c r="A37" s="17" t="s">
        <v>561</v>
      </c>
    </row>
    <row r="38" ht="12.75">
      <c r="A38" t="s">
        <v>564</v>
      </c>
    </row>
  </sheetData>
  <sheetProtection/>
  <mergeCells count="1">
    <mergeCell ref="A1:D1"/>
  </mergeCells>
  <printOptions/>
  <pageMargins left="0.787401575" right="0.787401575" top="0.984251969" bottom="0.984251969" header="0.4921259845" footer="0.4921259845"/>
  <pageSetup horizontalDpi="1200" verticalDpi="1200" orientation="portrait" paperSize="9" r:id="rId1"/>
  <ignoredErrors>
    <ignoredError sqref="C16:D16" formula="1"/>
  </ignoredErrors>
</worksheet>
</file>

<file path=xl/worksheets/sheet11.xml><?xml version="1.0" encoding="utf-8"?>
<worksheet xmlns="http://schemas.openxmlformats.org/spreadsheetml/2006/main" xmlns:r="http://schemas.openxmlformats.org/officeDocument/2006/relationships">
  <sheetPr>
    <tabColor indexed="41"/>
  </sheetPr>
  <dimension ref="A1:F37"/>
  <sheetViews>
    <sheetView zoomScalePageLayoutView="0" workbookViewId="0" topLeftCell="A1">
      <selection activeCell="G42" sqref="G42"/>
    </sheetView>
  </sheetViews>
  <sheetFormatPr defaultColWidth="11.00390625" defaultRowHeight="12.75"/>
  <cols>
    <col min="2" max="2" width="12.00390625" style="0" customWidth="1"/>
    <col min="3" max="3" width="12.625" style="0" customWidth="1"/>
    <col min="4" max="4" width="11.75390625" style="0" customWidth="1"/>
    <col min="5" max="5" width="12.50390625" style="0" customWidth="1"/>
    <col min="6" max="6" width="11.625" style="0" customWidth="1"/>
  </cols>
  <sheetData>
    <row r="1" spans="1:6" ht="20.25" customHeight="1">
      <c r="A1" s="342" t="s">
        <v>78</v>
      </c>
      <c r="B1" s="342"/>
      <c r="C1" s="342"/>
      <c r="D1" s="342"/>
      <c r="E1" s="342"/>
      <c r="F1" s="342"/>
    </row>
    <row r="2" spans="1:6" ht="12.75">
      <c r="A2" s="283"/>
      <c r="B2" s="284" t="s">
        <v>46</v>
      </c>
      <c r="C2" s="284" t="s">
        <v>47</v>
      </c>
      <c r="D2" s="284" t="s">
        <v>79</v>
      </c>
      <c r="E2" s="284" t="s">
        <v>103</v>
      </c>
      <c r="F2" s="284" t="s">
        <v>104</v>
      </c>
    </row>
    <row r="3" spans="1:6" ht="12.75">
      <c r="A3" s="140" t="s">
        <v>80</v>
      </c>
      <c r="B3" s="235">
        <v>25000</v>
      </c>
      <c r="C3" s="235">
        <v>26000</v>
      </c>
      <c r="D3" s="235">
        <v>32000</v>
      </c>
      <c r="E3" s="236">
        <f>SUM(B3:D3)</f>
        <v>83000</v>
      </c>
      <c r="F3" s="322">
        <f>E3*100/$E$8</f>
        <v>19.03669724770642</v>
      </c>
    </row>
    <row r="4" spans="1:6" ht="12.75">
      <c r="A4" s="140" t="s">
        <v>81</v>
      </c>
      <c r="B4" s="235">
        <v>18000</v>
      </c>
      <c r="C4" s="235">
        <v>21000</v>
      </c>
      <c r="D4" s="235">
        <v>26000</v>
      </c>
      <c r="E4" s="236">
        <f>SUM(B4:D4)</f>
        <v>65000</v>
      </c>
      <c r="F4" s="322">
        <f>E4*100/$E$8</f>
        <v>14.908256880733944</v>
      </c>
    </row>
    <row r="5" spans="1:6" ht="12.75">
      <c r="A5" s="140" t="s">
        <v>82</v>
      </c>
      <c r="B5" s="235">
        <v>30000</v>
      </c>
      <c r="C5" s="235">
        <v>29000</v>
      </c>
      <c r="D5" s="235">
        <v>35000</v>
      </c>
      <c r="E5" s="236">
        <f>SUM(B5:D5)</f>
        <v>94000</v>
      </c>
      <c r="F5" s="322">
        <f>E5*100/$E$8</f>
        <v>21.559633027522935</v>
      </c>
    </row>
    <row r="6" spans="1:6" ht="12.75">
      <c r="A6" s="140" t="s">
        <v>83</v>
      </c>
      <c r="B6" s="235">
        <v>28000</v>
      </c>
      <c r="C6" s="235">
        <v>27000</v>
      </c>
      <c r="D6" s="235">
        <v>40000</v>
      </c>
      <c r="E6" s="236">
        <f>SUM(B6:D6)</f>
        <v>95000</v>
      </c>
      <c r="F6" s="322">
        <f>E6*100/$E$8</f>
        <v>21.788990825688074</v>
      </c>
    </row>
    <row r="7" spans="1:6" ht="12.75">
      <c r="A7" s="140" t="s">
        <v>84</v>
      </c>
      <c r="B7" s="235">
        <v>22000</v>
      </c>
      <c r="C7" s="235">
        <v>36000</v>
      </c>
      <c r="D7" s="235">
        <v>41000</v>
      </c>
      <c r="E7" s="236">
        <f>SUM(B7:D7)</f>
        <v>99000</v>
      </c>
      <c r="F7" s="322">
        <f>E7*100/$E$8</f>
        <v>22.706422018348626</v>
      </c>
    </row>
    <row r="8" spans="1:6" ht="12.75">
      <c r="A8" s="171" t="s">
        <v>76</v>
      </c>
      <c r="B8" s="237"/>
      <c r="C8" s="237"/>
      <c r="D8" s="237"/>
      <c r="E8" s="321">
        <f>SUM(E3:E7)</f>
        <v>436000</v>
      </c>
      <c r="F8" s="322">
        <f>E8*100/$E$8</f>
        <v>100</v>
      </c>
    </row>
    <row r="9" spans="1:6" ht="12.75">
      <c r="A9" s="140"/>
      <c r="B9" s="140"/>
      <c r="C9" s="140"/>
      <c r="D9" s="140"/>
      <c r="E9" s="140"/>
      <c r="F9" s="140"/>
    </row>
    <row r="10" spans="1:6" ht="12.75">
      <c r="A10" s="171" t="s">
        <v>85</v>
      </c>
      <c r="B10" s="238"/>
      <c r="C10" s="239"/>
      <c r="D10" s="66"/>
      <c r="E10" s="140"/>
      <c r="F10" s="140"/>
    </row>
    <row r="11" spans="2:4" ht="12.75">
      <c r="B11" s="63"/>
      <c r="C11" s="63"/>
      <c r="D11" s="63"/>
    </row>
    <row r="13" ht="14.25">
      <c r="A13" s="285" t="s">
        <v>86</v>
      </c>
    </row>
    <row r="15" ht="12.75">
      <c r="A15" s="17" t="s">
        <v>87</v>
      </c>
    </row>
    <row r="16" ht="12.75">
      <c r="A16" s="17"/>
    </row>
    <row r="17" ht="12.75">
      <c r="A17" t="s">
        <v>91</v>
      </c>
    </row>
    <row r="18" ht="12.75">
      <c r="A18" t="s">
        <v>92</v>
      </c>
    </row>
    <row r="19" ht="12.75">
      <c r="A19" t="s">
        <v>93</v>
      </c>
    </row>
    <row r="20" ht="12.75">
      <c r="A20" t="s">
        <v>94</v>
      </c>
    </row>
    <row r="21" ht="12.75">
      <c r="A21" t="s">
        <v>95</v>
      </c>
    </row>
    <row r="22" ht="12.75">
      <c r="A22" t="s">
        <v>96</v>
      </c>
    </row>
    <row r="23" ht="12.75">
      <c r="A23" t="s">
        <v>97</v>
      </c>
    </row>
    <row r="25" ht="12.75">
      <c r="A25" s="17" t="s">
        <v>88</v>
      </c>
    </row>
    <row r="26" ht="12.75">
      <c r="A26" t="s">
        <v>524</v>
      </c>
    </row>
    <row r="27" ht="12.75">
      <c r="A27" t="s">
        <v>98</v>
      </c>
    </row>
    <row r="29" ht="12.75">
      <c r="A29" s="17" t="s">
        <v>89</v>
      </c>
    </row>
    <row r="30" ht="12.75">
      <c r="A30" s="15" t="s">
        <v>99</v>
      </c>
    </row>
    <row r="31" ht="12.75">
      <c r="A31" s="15" t="s">
        <v>525</v>
      </c>
    </row>
    <row r="32" ht="12.75">
      <c r="A32" s="314" t="s">
        <v>619</v>
      </c>
    </row>
    <row r="34" ht="12.75">
      <c r="A34" s="17" t="s">
        <v>90</v>
      </c>
    </row>
    <row r="35" ht="12.75">
      <c r="A35" t="s">
        <v>100</v>
      </c>
    </row>
    <row r="36" ht="12.75">
      <c r="A36" t="s">
        <v>101</v>
      </c>
    </row>
    <row r="37" ht="12.75">
      <c r="A37" t="s">
        <v>102</v>
      </c>
    </row>
  </sheetData>
  <sheetProtection/>
  <mergeCells count="1">
    <mergeCell ref="A1:F1"/>
  </mergeCells>
  <printOptions/>
  <pageMargins left="0.787401575" right="0.787401575" top="0.984251969" bottom="0.984251969"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sheetPr>
    <tabColor indexed="43"/>
  </sheetPr>
  <dimension ref="A1:I43"/>
  <sheetViews>
    <sheetView showGridLines="0" zoomScalePageLayoutView="0" workbookViewId="0" topLeftCell="A1">
      <selection activeCell="J4" sqref="J4"/>
    </sheetView>
  </sheetViews>
  <sheetFormatPr defaultColWidth="11.00390625" defaultRowHeight="12.75"/>
  <cols>
    <col min="1" max="1" width="6.00390625" style="15" customWidth="1"/>
    <col min="2" max="2" width="7.375" style="15" customWidth="1"/>
    <col min="3" max="3" width="14.00390625" style="15" customWidth="1"/>
    <col min="4" max="5" width="11.00390625" style="15" customWidth="1"/>
    <col min="6" max="6" width="12.625" style="15" customWidth="1"/>
    <col min="7" max="16384" width="11.00390625" style="15" customWidth="1"/>
  </cols>
  <sheetData>
    <row r="1" spans="1:8" ht="16.5" customHeight="1">
      <c r="A1" s="341" t="s">
        <v>196</v>
      </c>
      <c r="B1" s="341"/>
      <c r="C1" s="341"/>
      <c r="D1" s="341"/>
      <c r="E1" s="341"/>
      <c r="F1" s="341"/>
      <c r="G1" s="341"/>
      <c r="H1" s="341"/>
    </row>
    <row r="9" spans="1:8" ht="12.75">
      <c r="A9" s="17" t="s">
        <v>197</v>
      </c>
      <c r="C9" s="34"/>
      <c r="D9" s="34"/>
      <c r="E9" s="34"/>
      <c r="F9" s="34"/>
      <c r="G9" s="34"/>
      <c r="H9" s="34"/>
    </row>
    <row r="10" spans="1:8" ht="18.75" customHeight="1">
      <c r="A10" s="21" t="s">
        <v>198</v>
      </c>
      <c r="B10" s="15" t="s">
        <v>199</v>
      </c>
      <c r="H10" s="34"/>
    </row>
    <row r="11" spans="1:8" ht="12.75">
      <c r="A11" s="21" t="s">
        <v>200</v>
      </c>
      <c r="B11" s="15" t="s">
        <v>201</v>
      </c>
      <c r="H11" s="34"/>
    </row>
    <row r="12" spans="1:8" ht="12.75">
      <c r="A12" s="21" t="s">
        <v>202</v>
      </c>
      <c r="B12" s="15" t="s">
        <v>203</v>
      </c>
      <c r="H12" s="34"/>
    </row>
    <row r="13" spans="1:8" ht="12.75">
      <c r="A13" s="21" t="s">
        <v>204</v>
      </c>
      <c r="B13" s="15" t="s">
        <v>205</v>
      </c>
      <c r="H13" s="34"/>
    </row>
    <row r="14" spans="1:8" ht="12.75">
      <c r="A14" s="21" t="s">
        <v>206</v>
      </c>
      <c r="B14" s="15" t="s">
        <v>207</v>
      </c>
      <c r="H14" s="34"/>
    </row>
    <row r="15" spans="1:8" ht="12.75" customHeight="1">
      <c r="A15" s="21" t="s">
        <v>208</v>
      </c>
      <c r="B15" s="343" t="s">
        <v>209</v>
      </c>
      <c r="C15" s="344"/>
      <c r="D15" s="344"/>
      <c r="E15" s="344"/>
      <c r="F15" s="344"/>
      <c r="G15" s="344"/>
      <c r="H15" s="34"/>
    </row>
    <row r="16" spans="1:8" ht="12.75" customHeight="1">
      <c r="A16" s="21" t="s">
        <v>210</v>
      </c>
      <c r="B16" s="73" t="s">
        <v>211</v>
      </c>
      <c r="C16" s="74"/>
      <c r="D16" s="74"/>
      <c r="E16" s="74"/>
      <c r="F16" s="74"/>
      <c r="G16" s="74"/>
      <c r="H16" s="34"/>
    </row>
    <row r="17" spans="1:8" ht="12.75" customHeight="1">
      <c r="A17" s="323" t="s">
        <v>212</v>
      </c>
      <c r="B17" s="324" t="s">
        <v>620</v>
      </c>
      <c r="C17" s="74"/>
      <c r="D17" s="74"/>
      <c r="E17" s="74"/>
      <c r="F17" s="74"/>
      <c r="G17" s="74"/>
      <c r="H17" s="34"/>
    </row>
    <row r="18" spans="1:9" ht="12.75" customHeight="1">
      <c r="A18" s="323" t="s">
        <v>213</v>
      </c>
      <c r="B18" s="324" t="s">
        <v>622</v>
      </c>
      <c r="C18" s="74"/>
      <c r="D18" s="74"/>
      <c r="E18" s="74"/>
      <c r="F18" s="74"/>
      <c r="G18" s="74"/>
      <c r="H18" s="75"/>
      <c r="I18" s="73"/>
    </row>
    <row r="19" spans="1:8" ht="12.75" customHeight="1">
      <c r="A19" s="323" t="s">
        <v>621</v>
      </c>
      <c r="B19" s="73" t="s">
        <v>214</v>
      </c>
      <c r="C19" s="74"/>
      <c r="D19" s="74"/>
      <c r="E19" s="74"/>
      <c r="F19" s="74"/>
      <c r="G19" s="74"/>
      <c r="H19" s="75"/>
    </row>
    <row r="20" spans="1:8" ht="12.75" customHeight="1">
      <c r="A20" s="21"/>
      <c r="B20" s="73"/>
      <c r="C20" s="74"/>
      <c r="D20" s="74"/>
      <c r="E20" s="74"/>
      <c r="F20" s="74"/>
      <c r="G20" s="74"/>
      <c r="H20" s="75"/>
    </row>
    <row r="21" spans="1:8" ht="12.75" customHeight="1">
      <c r="A21" s="21"/>
      <c r="B21" s="345" t="s">
        <v>215</v>
      </c>
      <c r="C21" s="346"/>
      <c r="E21" s="345" t="s">
        <v>216</v>
      </c>
      <c r="F21" s="346"/>
      <c r="G21" s="74"/>
      <c r="H21" s="75"/>
    </row>
    <row r="22" spans="2:8" ht="12.75">
      <c r="B22" s="76"/>
      <c r="C22" s="77" t="s">
        <v>217</v>
      </c>
      <c r="E22" s="76"/>
      <c r="F22" s="77" t="s">
        <v>217</v>
      </c>
      <c r="H22" s="34"/>
    </row>
    <row r="23" spans="2:8" ht="12.75">
      <c r="B23" s="76" t="s">
        <v>218</v>
      </c>
      <c r="C23" s="76">
        <v>200</v>
      </c>
      <c r="E23" s="76" t="s">
        <v>218</v>
      </c>
      <c r="F23" s="76">
        <v>180</v>
      </c>
      <c r="H23" s="34"/>
    </row>
    <row r="24" spans="2:8" ht="12.75" customHeight="1">
      <c r="B24" s="76" t="s">
        <v>219</v>
      </c>
      <c r="C24" s="76">
        <v>150</v>
      </c>
      <c r="E24" s="76" t="s">
        <v>219</v>
      </c>
      <c r="F24" s="76">
        <v>400</v>
      </c>
      <c r="H24" s="34"/>
    </row>
    <row r="25" spans="2:8" ht="12.75">
      <c r="B25" s="76" t="s">
        <v>220</v>
      </c>
      <c r="C25" s="76">
        <v>365</v>
      </c>
      <c r="E25" s="76" t="s">
        <v>220</v>
      </c>
      <c r="F25" s="76">
        <v>275</v>
      </c>
      <c r="H25" s="34"/>
    </row>
    <row r="26" spans="2:8" ht="12.75">
      <c r="B26" s="76" t="s">
        <v>221</v>
      </c>
      <c r="C26" s="76">
        <v>295</v>
      </c>
      <c r="E26" s="76" t="s">
        <v>221</v>
      </c>
      <c r="F26" s="76">
        <v>310</v>
      </c>
      <c r="H26" s="34"/>
    </row>
    <row r="27" spans="2:8" ht="12.75">
      <c r="B27" s="76" t="s">
        <v>222</v>
      </c>
      <c r="C27" s="76">
        <v>335</v>
      </c>
      <c r="E27" s="76" t="s">
        <v>222</v>
      </c>
      <c r="F27" s="76">
        <v>260</v>
      </c>
      <c r="H27" s="34"/>
    </row>
    <row r="28" spans="2:8" ht="12.75">
      <c r="B28" s="76" t="s">
        <v>223</v>
      </c>
      <c r="C28" s="76">
        <v>250</v>
      </c>
      <c r="E28" s="76" t="s">
        <v>223</v>
      </c>
      <c r="F28" s="76">
        <v>180</v>
      </c>
      <c r="H28" s="34"/>
    </row>
    <row r="29" ht="12.75">
      <c r="H29" s="34"/>
    </row>
    <row r="30" spans="2:8" ht="12.75">
      <c r="B30" s="345" t="s">
        <v>224</v>
      </c>
      <c r="C30" s="346"/>
      <c r="E30" s="345" t="s">
        <v>225</v>
      </c>
      <c r="F30" s="346"/>
      <c r="H30" s="34"/>
    </row>
    <row r="31" spans="2:8" ht="12.75">
      <c r="B31" s="76"/>
      <c r="C31" s="77" t="s">
        <v>217</v>
      </c>
      <c r="E31" s="76"/>
      <c r="F31" s="77" t="s">
        <v>217</v>
      </c>
      <c r="H31" s="34"/>
    </row>
    <row r="32" spans="2:8" ht="12.75">
      <c r="B32" s="76" t="s">
        <v>218</v>
      </c>
      <c r="C32" s="76">
        <v>220</v>
      </c>
      <c r="E32" s="76" t="s">
        <v>218</v>
      </c>
      <c r="F32" s="76">
        <v>300</v>
      </c>
      <c r="H32" s="34"/>
    </row>
    <row r="33" spans="2:8" ht="12.75">
      <c r="B33" s="76" t="s">
        <v>219</v>
      </c>
      <c r="C33" s="76">
        <v>320</v>
      </c>
      <c r="E33" s="76" t="s">
        <v>219</v>
      </c>
      <c r="F33" s="76">
        <v>250</v>
      </c>
      <c r="H33" s="34"/>
    </row>
    <row r="34" spans="2:8" ht="12.75">
      <c r="B34" s="76" t="s">
        <v>220</v>
      </c>
      <c r="C34" s="76">
        <v>125</v>
      </c>
      <c r="E34" s="76" t="s">
        <v>220</v>
      </c>
      <c r="F34" s="76">
        <v>125</v>
      </c>
      <c r="H34" s="34"/>
    </row>
    <row r="35" spans="2:8" ht="12.75">
      <c r="B35" s="76" t="s">
        <v>221</v>
      </c>
      <c r="C35" s="76">
        <v>150</v>
      </c>
      <c r="E35" s="76" t="s">
        <v>221</v>
      </c>
      <c r="F35" s="76">
        <v>250</v>
      </c>
      <c r="H35" s="34"/>
    </row>
    <row r="36" spans="2:8" ht="12.75">
      <c r="B36" s="76" t="s">
        <v>222</v>
      </c>
      <c r="C36" s="76">
        <v>410</v>
      </c>
      <c r="E36" s="76" t="s">
        <v>222</v>
      </c>
      <c r="F36" s="76">
        <v>320</v>
      </c>
      <c r="H36" s="34"/>
    </row>
    <row r="37" spans="2:8" ht="12.75">
      <c r="B37" s="76" t="s">
        <v>223</v>
      </c>
      <c r="C37" s="76">
        <v>270</v>
      </c>
      <c r="E37" s="76" t="s">
        <v>223</v>
      </c>
      <c r="F37" s="76">
        <v>275</v>
      </c>
      <c r="H37" s="34"/>
    </row>
    <row r="38" ht="12.75">
      <c r="H38" s="34"/>
    </row>
    <row r="39" ht="12.75">
      <c r="H39" s="34"/>
    </row>
    <row r="40" spans="2:8" ht="12.75">
      <c r="B40" s="34"/>
      <c r="C40" s="34"/>
      <c r="D40" s="34"/>
      <c r="E40" s="34"/>
      <c r="F40" s="34"/>
      <c r="G40" s="34"/>
      <c r="H40" s="34"/>
    </row>
    <row r="41" spans="2:8" ht="12.75">
      <c r="B41" s="34"/>
      <c r="C41" s="34"/>
      <c r="D41" s="34"/>
      <c r="E41" s="34"/>
      <c r="F41" s="34"/>
      <c r="G41" s="34"/>
      <c r="H41" s="34"/>
    </row>
    <row r="42" spans="2:8" ht="12.75">
      <c r="B42" s="34"/>
      <c r="C42" s="34"/>
      <c r="D42" s="34"/>
      <c r="E42" s="34"/>
      <c r="F42" s="34"/>
      <c r="G42" s="34"/>
      <c r="H42" s="34"/>
    </row>
    <row r="43" spans="2:8" ht="12.75">
      <c r="B43" s="34"/>
      <c r="C43" s="34"/>
      <c r="D43" s="34"/>
      <c r="E43" s="34"/>
      <c r="F43" s="34"/>
      <c r="G43" s="34"/>
      <c r="H43" s="34"/>
    </row>
  </sheetData>
  <sheetProtection/>
  <mergeCells count="6">
    <mergeCell ref="A1:H1"/>
    <mergeCell ref="B15:G15"/>
    <mergeCell ref="B30:C30"/>
    <mergeCell ref="E30:F30"/>
    <mergeCell ref="B21:C21"/>
    <mergeCell ref="E21:F21"/>
  </mergeCells>
  <printOptions/>
  <pageMargins left="0.787401575" right="0.787401575" top="0.984251969" bottom="0.984251969" header="0.4921259845" footer="0.4921259845"/>
  <pageSetup horizontalDpi="1200" verticalDpi="12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3"/>
  </sheetPr>
  <dimension ref="A1:G15"/>
  <sheetViews>
    <sheetView zoomScalePageLayoutView="0" workbookViewId="0" topLeftCell="A1">
      <selection activeCell="L39" sqref="L39"/>
    </sheetView>
  </sheetViews>
  <sheetFormatPr defaultColWidth="11.00390625" defaultRowHeight="12.75"/>
  <cols>
    <col min="1" max="1" width="13.375" style="15" customWidth="1"/>
    <col min="2" max="2" width="10.125" style="15" customWidth="1"/>
    <col min="3" max="3" width="9.25390625" style="15" customWidth="1"/>
    <col min="4" max="5" width="9.50390625" style="15" customWidth="1"/>
    <col min="6" max="6" width="11.00390625" style="15" customWidth="1"/>
    <col min="7" max="7" width="7.75390625" style="15" customWidth="1"/>
    <col min="8" max="16384" width="11.00390625" style="15" customWidth="1"/>
  </cols>
  <sheetData>
    <row r="1" spans="1:7" ht="17.25" customHeight="1">
      <c r="A1" s="347" t="s">
        <v>228</v>
      </c>
      <c r="B1" s="347"/>
      <c r="C1" s="347"/>
      <c r="D1" s="347"/>
      <c r="E1" s="347"/>
      <c r="F1" s="347"/>
      <c r="G1" s="347"/>
    </row>
    <row r="2" spans="2:7" ht="12.75">
      <c r="B2" s="78" t="s">
        <v>158</v>
      </c>
      <c r="C2" s="78" t="s">
        <v>226</v>
      </c>
      <c r="D2" s="78" t="s">
        <v>143</v>
      </c>
      <c r="E2" s="78" t="s">
        <v>227</v>
      </c>
      <c r="F2" s="286" t="s">
        <v>103</v>
      </c>
      <c r="G2" s="78" t="s">
        <v>104</v>
      </c>
    </row>
    <row r="3" spans="1:7" ht="12.75">
      <c r="A3" s="15" t="s">
        <v>218</v>
      </c>
      <c r="B3" s="79">
        <v>300</v>
      </c>
      <c r="C3" s="79">
        <v>200</v>
      </c>
      <c r="D3" s="79">
        <v>220</v>
      </c>
      <c r="E3" s="79">
        <v>180</v>
      </c>
      <c r="F3" s="287">
        <f>SUM(B3:E3)</f>
        <v>900</v>
      </c>
      <c r="G3" s="80">
        <f>F3*100/$F$9</f>
        <v>14.481094127111826</v>
      </c>
    </row>
    <row r="4" spans="1:7" ht="12.75">
      <c r="A4" s="15" t="s">
        <v>219</v>
      </c>
      <c r="B4" s="79">
        <v>250</v>
      </c>
      <c r="C4" s="79">
        <v>150</v>
      </c>
      <c r="D4" s="79">
        <v>320</v>
      </c>
      <c r="E4" s="79">
        <v>400</v>
      </c>
      <c r="F4" s="287">
        <f aca="true" t="shared" si="0" ref="F4:F9">SUM(B4:E4)</f>
        <v>1120</v>
      </c>
      <c r="G4" s="80">
        <f aca="true" t="shared" si="1" ref="G4:G9">F4*100/$F$9</f>
        <v>18.020917135961383</v>
      </c>
    </row>
    <row r="5" spans="1:7" ht="12.75">
      <c r="A5" s="15" t="s">
        <v>220</v>
      </c>
      <c r="B5" s="79">
        <v>125</v>
      </c>
      <c r="C5" s="79">
        <v>365</v>
      </c>
      <c r="D5" s="79">
        <v>125</v>
      </c>
      <c r="E5" s="79">
        <v>275</v>
      </c>
      <c r="F5" s="287">
        <f t="shared" si="0"/>
        <v>890</v>
      </c>
      <c r="G5" s="80">
        <f t="shared" si="1"/>
        <v>14.320193081255027</v>
      </c>
    </row>
    <row r="6" spans="1:7" ht="12.75">
      <c r="A6" s="15" t="s">
        <v>221</v>
      </c>
      <c r="B6" s="79">
        <v>250</v>
      </c>
      <c r="C6" s="79">
        <v>295</v>
      </c>
      <c r="D6" s="79">
        <v>150</v>
      </c>
      <c r="E6" s="79">
        <v>310</v>
      </c>
      <c r="F6" s="287">
        <f t="shared" si="0"/>
        <v>1005</v>
      </c>
      <c r="G6" s="80">
        <f t="shared" si="1"/>
        <v>16.170555108608205</v>
      </c>
    </row>
    <row r="7" spans="1:7" ht="12.75">
      <c r="A7" s="15" t="s">
        <v>222</v>
      </c>
      <c r="B7" s="79">
        <v>320</v>
      </c>
      <c r="C7" s="79">
        <v>335</v>
      </c>
      <c r="D7" s="79">
        <v>410</v>
      </c>
      <c r="E7" s="79">
        <v>260</v>
      </c>
      <c r="F7" s="287">
        <f t="shared" si="0"/>
        <v>1325</v>
      </c>
      <c r="G7" s="80">
        <f t="shared" si="1"/>
        <v>21.319388576025744</v>
      </c>
    </row>
    <row r="8" spans="1:7" ht="12.75">
      <c r="A8" s="15" t="s">
        <v>223</v>
      </c>
      <c r="B8" s="79">
        <v>275</v>
      </c>
      <c r="C8" s="79">
        <v>250</v>
      </c>
      <c r="D8" s="79">
        <v>270</v>
      </c>
      <c r="E8" s="79">
        <v>180</v>
      </c>
      <c r="F8" s="287">
        <f t="shared" si="0"/>
        <v>975</v>
      </c>
      <c r="G8" s="80">
        <f t="shared" si="1"/>
        <v>15.687851971037812</v>
      </c>
    </row>
    <row r="9" spans="2:7" ht="12.75">
      <c r="B9" s="81">
        <f>SUM(B3:B8)</f>
        <v>1520</v>
      </c>
      <c r="C9" s="81">
        <f>SUM(C3:C8)</f>
        <v>1595</v>
      </c>
      <c r="D9" s="81">
        <f>SUM(D3:D8)</f>
        <v>1495</v>
      </c>
      <c r="E9" s="81">
        <f>SUM(E3:E8)</f>
        <v>1605</v>
      </c>
      <c r="F9" s="288">
        <f t="shared" si="0"/>
        <v>6215</v>
      </c>
      <c r="G9" s="80">
        <f t="shared" si="1"/>
        <v>100</v>
      </c>
    </row>
    <row r="10" spans="2:7" ht="12.75">
      <c r="B10" s="17"/>
      <c r="C10" s="17"/>
      <c r="D10" s="17"/>
      <c r="E10" s="17"/>
      <c r="F10" s="17"/>
      <c r="G10" s="82"/>
    </row>
    <row r="11" spans="1:2" ht="14.25" customHeight="1">
      <c r="A11" s="83">
        <f>F9</f>
        <v>6215</v>
      </c>
      <c r="B11" s="15" t="s">
        <v>229</v>
      </c>
    </row>
    <row r="12" spans="1:2" ht="14.25" customHeight="1">
      <c r="A12" s="83">
        <f>MAX(B9:E9)</f>
        <v>1605</v>
      </c>
      <c r="B12" s="15" t="s">
        <v>232</v>
      </c>
    </row>
    <row r="13" spans="1:2" ht="14.25" customHeight="1">
      <c r="A13" s="83">
        <f>MIN(B9:E9)</f>
        <v>1495</v>
      </c>
      <c r="B13" s="15" t="s">
        <v>231</v>
      </c>
    </row>
    <row r="14" spans="1:2" ht="14.25" customHeight="1">
      <c r="A14" s="83">
        <f>MAX(F3:F8)</f>
        <v>1325</v>
      </c>
      <c r="B14" s="15" t="s">
        <v>230</v>
      </c>
    </row>
    <row r="15" spans="1:2" ht="14.25" customHeight="1">
      <c r="A15" s="83">
        <f>MIN(F3:F8)</f>
        <v>890</v>
      </c>
      <c r="B15" s="15" t="s">
        <v>233</v>
      </c>
    </row>
  </sheetData>
  <sheetProtection/>
  <mergeCells count="1">
    <mergeCell ref="A1:G1"/>
  </mergeCells>
  <printOptions/>
  <pageMargins left="0.787401575" right="0.787401575" top="0.984251969" bottom="0.984251969"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42"/>
  </sheetPr>
  <dimension ref="A1:F37"/>
  <sheetViews>
    <sheetView showGridLines="0" zoomScalePageLayoutView="0" workbookViewId="0" topLeftCell="A7">
      <selection activeCell="J37" sqref="J37"/>
    </sheetView>
  </sheetViews>
  <sheetFormatPr defaultColWidth="11.00390625" defaultRowHeight="12.75"/>
  <cols>
    <col min="1" max="1" width="16.875" style="0" customWidth="1"/>
    <col min="5" max="5" width="12.00390625" style="0" customWidth="1"/>
    <col min="6" max="6" width="16.375" style="0" customWidth="1"/>
  </cols>
  <sheetData>
    <row r="1" spans="1:6" ht="16.5" customHeight="1">
      <c r="A1" s="337" t="s">
        <v>382</v>
      </c>
      <c r="B1" s="337"/>
      <c r="C1" s="337"/>
      <c r="D1" s="337"/>
      <c r="E1" s="337"/>
      <c r="F1" s="337"/>
    </row>
    <row r="6" ht="15.75" customHeight="1"/>
    <row r="9" ht="12.75">
      <c r="A9" s="153"/>
    </row>
    <row r="10" ht="12.75">
      <c r="A10" s="34"/>
    </row>
    <row r="11" ht="12.75">
      <c r="A11" s="153"/>
    </row>
    <row r="29" spans="1:6" ht="12.75">
      <c r="A29" s="348" t="s">
        <v>383</v>
      </c>
      <c r="B29" s="348"/>
      <c r="C29" s="348"/>
      <c r="D29" s="348"/>
      <c r="E29" s="348"/>
      <c r="F29" s="348"/>
    </row>
    <row r="30" spans="1:6" ht="12.75">
      <c r="A30" s="61" t="s">
        <v>384</v>
      </c>
      <c r="B30" s="61" t="s">
        <v>385</v>
      </c>
      <c r="C30" s="61" t="s">
        <v>386</v>
      </c>
      <c r="D30" s="61" t="s">
        <v>387</v>
      </c>
      <c r="E30" s="61" t="s">
        <v>388</v>
      </c>
      <c r="F30" s="61" t="s">
        <v>103</v>
      </c>
    </row>
    <row r="31" spans="1:6" ht="13.5" thickBot="1">
      <c r="A31" s="62" t="s">
        <v>390</v>
      </c>
      <c r="B31" s="154">
        <v>42</v>
      </c>
      <c r="C31" s="154">
        <v>45</v>
      </c>
      <c r="D31" s="154">
        <v>47</v>
      </c>
      <c r="E31" s="154">
        <v>44</v>
      </c>
      <c r="F31" s="155">
        <f aca="true" t="shared" si="0" ref="F31:F37">SUM(B31:E31)</f>
        <v>178</v>
      </c>
    </row>
    <row r="32" spans="1:6" ht="13.5" thickBot="1">
      <c r="A32" s="62" t="s">
        <v>389</v>
      </c>
      <c r="B32" s="154">
        <v>66</v>
      </c>
      <c r="C32" s="154">
        <v>76</v>
      </c>
      <c r="D32" s="154">
        <v>58</v>
      </c>
      <c r="E32" s="154">
        <v>55</v>
      </c>
      <c r="F32" s="155">
        <f t="shared" si="0"/>
        <v>255</v>
      </c>
    </row>
    <row r="33" spans="1:6" ht="13.5" thickBot="1">
      <c r="A33" s="62" t="s">
        <v>393</v>
      </c>
      <c r="B33" s="154">
        <v>46</v>
      </c>
      <c r="C33" s="154">
        <v>56</v>
      </c>
      <c r="D33" s="154">
        <v>42</v>
      </c>
      <c r="E33" s="154">
        <v>36</v>
      </c>
      <c r="F33" s="155">
        <f t="shared" si="0"/>
        <v>180</v>
      </c>
    </row>
    <row r="34" spans="1:6" ht="13.5" thickBot="1">
      <c r="A34" s="62" t="s">
        <v>391</v>
      </c>
      <c r="B34" s="154">
        <v>32</v>
      </c>
      <c r="C34" s="154">
        <v>28</v>
      </c>
      <c r="D34" s="154">
        <v>46</v>
      </c>
      <c r="E34" s="154">
        <v>50</v>
      </c>
      <c r="F34" s="155">
        <f t="shared" si="0"/>
        <v>156</v>
      </c>
    </row>
    <row r="35" spans="1:6" ht="13.5" thickBot="1">
      <c r="A35" s="62" t="s">
        <v>494</v>
      </c>
      <c r="B35" s="154">
        <v>39</v>
      </c>
      <c r="C35" s="154">
        <v>58</v>
      </c>
      <c r="D35" s="154">
        <v>57</v>
      </c>
      <c r="E35" s="154">
        <v>70</v>
      </c>
      <c r="F35" s="155">
        <f t="shared" si="0"/>
        <v>224</v>
      </c>
    </row>
    <row r="36" spans="1:6" ht="13.5" thickBot="1">
      <c r="A36" s="62" t="s">
        <v>495</v>
      </c>
      <c r="B36" s="154">
        <v>32</v>
      </c>
      <c r="C36" s="154">
        <v>28</v>
      </c>
      <c r="D36" s="154">
        <v>46</v>
      </c>
      <c r="E36" s="154">
        <v>49</v>
      </c>
      <c r="F36" s="155">
        <f t="shared" si="0"/>
        <v>155</v>
      </c>
    </row>
    <row r="37" spans="1:6" ht="13.5" thickBot="1">
      <c r="A37" s="62" t="s">
        <v>392</v>
      </c>
      <c r="B37" s="154">
        <v>42</v>
      </c>
      <c r="C37" s="154">
        <v>48</v>
      </c>
      <c r="D37" s="154">
        <v>52</v>
      </c>
      <c r="E37" s="154">
        <v>60</v>
      </c>
      <c r="F37" s="155">
        <f t="shared" si="0"/>
        <v>202</v>
      </c>
    </row>
  </sheetData>
  <sheetProtection/>
  <mergeCells count="2">
    <mergeCell ref="A1:F1"/>
    <mergeCell ref="A29:F29"/>
  </mergeCells>
  <conditionalFormatting sqref="F32 F34:F37">
    <cfRule type="cellIs" priority="4" dxfId="14" operator="equal" stopIfTrue="1">
      <formula>180</formula>
    </cfRule>
    <cfRule type="cellIs" priority="5" dxfId="8" operator="greaterThan" stopIfTrue="1">
      <formula>180</formula>
    </cfRule>
    <cfRule type="cellIs" priority="6" dxfId="8" operator="lessThan" stopIfTrue="1">
      <formula>180</formula>
    </cfRule>
  </conditionalFormatting>
  <conditionalFormatting sqref="F33">
    <cfRule type="cellIs" priority="7" dxfId="8" operator="equal" stopIfTrue="1">
      <formula>180</formula>
    </cfRule>
    <cfRule type="cellIs" priority="8" dxfId="8" operator="greaterThan" stopIfTrue="1">
      <formula>180</formula>
    </cfRule>
    <cfRule type="cellIs" priority="9" dxfId="8" operator="lessThan" stopIfTrue="1">
      <formula>180</formula>
    </cfRule>
  </conditionalFormatting>
  <conditionalFormatting sqref="F31">
    <cfRule type="cellIs" priority="1" dxfId="15" operator="greaterThan">
      <formula>180</formula>
    </cfRule>
    <cfRule type="cellIs" priority="2" dxfId="16" operator="lessThan">
      <formula>180</formula>
    </cfRule>
    <cfRule type="cellIs" priority="3" dxfId="16" operator="greaterThan">
      <formula>180</formula>
    </cfRule>
    <cfRule type="cellIs" priority="10" dxfId="17" operator="equal" stopIfTrue="1">
      <formula>180</formula>
    </cfRule>
    <cfRule type="cellIs" priority="11" dxfId="2" operator="greaterThan" stopIfTrue="1">
      <formula>180</formula>
    </cfRule>
    <cfRule type="cellIs" priority="12" dxfId="2" operator="lessThan" stopIfTrue="1">
      <formula>180</formula>
    </cfRule>
  </conditionalFormatting>
  <printOptions/>
  <pageMargins left="0.787401575" right="0.787401575" top="0.984251969" bottom="0.984251969" header="0.4921259845" footer="0.4921259845"/>
  <pageSetup horizontalDpi="1200" verticalDpi="1200" orientation="portrait" paperSize="9" scale="98" r:id="rId2"/>
  <colBreaks count="1" manualBreakCount="1">
    <brk id="6" max="65535" man="1"/>
  </colBreaks>
  <drawing r:id="rId1"/>
</worksheet>
</file>

<file path=xl/worksheets/sheet15.xml><?xml version="1.0" encoding="utf-8"?>
<worksheet xmlns="http://schemas.openxmlformats.org/spreadsheetml/2006/main" xmlns:r="http://schemas.openxmlformats.org/officeDocument/2006/relationships">
  <sheetPr>
    <tabColor indexed="47"/>
  </sheetPr>
  <dimension ref="A1:G28"/>
  <sheetViews>
    <sheetView zoomScalePageLayoutView="0" workbookViewId="0" topLeftCell="A1">
      <selection activeCell="H38" sqref="H38"/>
    </sheetView>
  </sheetViews>
  <sheetFormatPr defaultColWidth="11.00390625" defaultRowHeight="12.75"/>
  <cols>
    <col min="1" max="1" width="10.25390625" style="0" customWidth="1"/>
    <col min="2" max="2" width="13.00390625" style="0" customWidth="1"/>
    <col min="3" max="3" width="17.375" style="0" customWidth="1"/>
    <col min="4" max="5" width="12.50390625" style="0" customWidth="1"/>
  </cols>
  <sheetData>
    <row r="1" spans="1:7" ht="18" customHeight="1">
      <c r="A1" s="289" t="s">
        <v>435</v>
      </c>
      <c r="B1" s="289"/>
      <c r="C1" s="289"/>
      <c r="D1" s="289"/>
      <c r="E1" s="289"/>
      <c r="F1" s="289"/>
      <c r="G1" s="289"/>
    </row>
    <row r="3" spans="1:6" ht="12.75">
      <c r="A3" s="68" t="s">
        <v>418</v>
      </c>
      <c r="B3" s="62" t="s">
        <v>419</v>
      </c>
      <c r="C3" s="168">
        <v>50000</v>
      </c>
      <c r="D3" s="62" t="s">
        <v>420</v>
      </c>
      <c r="E3" s="172">
        <v>0.04</v>
      </c>
      <c r="F3" s="62" t="s">
        <v>41</v>
      </c>
    </row>
    <row r="4" spans="1:6" ht="12.75">
      <c r="A4" s="68" t="s">
        <v>418</v>
      </c>
      <c r="B4" s="62" t="s">
        <v>419</v>
      </c>
      <c r="C4" s="168">
        <v>65000</v>
      </c>
      <c r="D4" s="62" t="s">
        <v>420</v>
      </c>
      <c r="E4" s="172">
        <v>0.05</v>
      </c>
      <c r="F4" s="62" t="s">
        <v>41</v>
      </c>
    </row>
    <row r="5" spans="1:6" ht="12.75">
      <c r="A5" s="68" t="s">
        <v>418</v>
      </c>
      <c r="B5" s="62" t="s">
        <v>419</v>
      </c>
      <c r="C5" s="168">
        <v>80000</v>
      </c>
      <c r="D5" s="62" t="s">
        <v>420</v>
      </c>
      <c r="E5" s="172">
        <v>0.06</v>
      </c>
      <c r="F5" s="62" t="s">
        <v>41</v>
      </c>
    </row>
    <row r="6" spans="1:5" ht="12.75">
      <c r="A6" s="15"/>
      <c r="C6" s="63"/>
      <c r="E6" s="173"/>
    </row>
    <row r="7" ht="12.75">
      <c r="C7" s="160"/>
    </row>
    <row r="8" spans="1:3" ht="12.75">
      <c r="A8" s="265" t="s">
        <v>396</v>
      </c>
      <c r="B8" s="17" t="s">
        <v>421</v>
      </c>
      <c r="C8" s="160"/>
    </row>
    <row r="9" ht="12.75">
      <c r="C9" s="160"/>
    </row>
    <row r="10" spans="3:5" ht="12.75">
      <c r="C10" s="174" t="s">
        <v>422</v>
      </c>
      <c r="D10" s="175" t="s">
        <v>423</v>
      </c>
      <c r="E10" s="176" t="s">
        <v>424</v>
      </c>
    </row>
    <row r="11" spans="1:5" ht="12.75">
      <c r="A11" s="254" t="s">
        <v>425</v>
      </c>
      <c r="B11" s="254" t="s">
        <v>436</v>
      </c>
      <c r="C11" s="290" t="s">
        <v>426</v>
      </c>
      <c r="D11" s="290" t="s">
        <v>427</v>
      </c>
      <c r="E11" s="290" t="s">
        <v>428</v>
      </c>
    </row>
    <row r="12" spans="1:5" ht="12.75">
      <c r="A12" s="62" t="s">
        <v>429</v>
      </c>
      <c r="B12" s="168">
        <v>49000</v>
      </c>
      <c r="C12" s="168"/>
      <c r="D12" s="168"/>
      <c r="E12" s="168"/>
    </row>
    <row r="13" spans="1:5" ht="12.75">
      <c r="A13" s="62" t="s">
        <v>430</v>
      </c>
      <c r="B13" s="168">
        <v>60000</v>
      </c>
      <c r="C13" s="177"/>
      <c r="D13" s="168"/>
      <c r="E13" s="168"/>
    </row>
    <row r="14" spans="1:5" ht="12.75">
      <c r="A14" s="62" t="s">
        <v>431</v>
      </c>
      <c r="B14" s="168">
        <v>69000</v>
      </c>
      <c r="C14" s="177"/>
      <c r="D14" s="168"/>
      <c r="E14" s="168"/>
    </row>
    <row r="15" spans="1:5" ht="12.75">
      <c r="A15" s="62" t="s">
        <v>432</v>
      </c>
      <c r="B15" s="168">
        <v>85000</v>
      </c>
      <c r="C15" s="177"/>
      <c r="D15" s="168"/>
      <c r="E15" s="168"/>
    </row>
    <row r="16" ht="12.75">
      <c r="C16" s="160"/>
    </row>
    <row r="17" ht="12.75">
      <c r="C17" s="160"/>
    </row>
    <row r="18" spans="1:3" ht="12.75">
      <c r="A18" s="265" t="s">
        <v>397</v>
      </c>
      <c r="B18" t="s">
        <v>433</v>
      </c>
      <c r="C18" s="160"/>
    </row>
    <row r="19" ht="12.75">
      <c r="C19" s="160"/>
    </row>
    <row r="20" spans="1:3" ht="12.75">
      <c r="A20" s="254" t="s">
        <v>425</v>
      </c>
      <c r="B20" s="254" t="s">
        <v>49</v>
      </c>
      <c r="C20" s="254" t="s">
        <v>434</v>
      </c>
    </row>
    <row r="21" spans="1:3" ht="12.75">
      <c r="A21" s="62" t="s">
        <v>429</v>
      </c>
      <c r="B21" s="168">
        <v>49000</v>
      </c>
      <c r="C21" s="168"/>
    </row>
    <row r="22" spans="1:3" ht="12.75">
      <c r="A22" s="62" t="s">
        <v>430</v>
      </c>
      <c r="B22" s="168">
        <v>60000</v>
      </c>
      <c r="C22" s="177"/>
    </row>
    <row r="23" spans="1:3" ht="12.75">
      <c r="A23" s="62" t="s">
        <v>431</v>
      </c>
      <c r="B23" s="168">
        <v>69000</v>
      </c>
      <c r="C23" s="177"/>
    </row>
    <row r="24" spans="1:3" ht="12.75">
      <c r="A24" s="62" t="s">
        <v>432</v>
      </c>
      <c r="B24" s="168">
        <v>85000</v>
      </c>
      <c r="C24" s="177"/>
    </row>
    <row r="26" ht="12.75">
      <c r="A26" s="70"/>
    </row>
    <row r="27" ht="14.25">
      <c r="A27" s="120"/>
    </row>
    <row r="28" ht="12.75">
      <c r="A28" s="70"/>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sheetPr>
    <tabColor indexed="47"/>
  </sheetPr>
  <dimension ref="A1:G27"/>
  <sheetViews>
    <sheetView showGridLines="0" zoomScalePageLayoutView="0" workbookViewId="0" topLeftCell="A1">
      <selection activeCell="J34" sqref="J34"/>
    </sheetView>
  </sheetViews>
  <sheetFormatPr defaultColWidth="11.00390625" defaultRowHeight="12.75"/>
  <cols>
    <col min="1" max="1" width="10.25390625" style="0" customWidth="1"/>
    <col min="2" max="2" width="13.00390625" style="0" customWidth="1"/>
    <col min="3" max="3" width="17.375" style="0" customWidth="1"/>
    <col min="4" max="5" width="12.50390625" style="0" customWidth="1"/>
  </cols>
  <sheetData>
    <row r="1" spans="1:7" ht="18" customHeight="1">
      <c r="A1" s="337" t="s">
        <v>435</v>
      </c>
      <c r="B1" s="337"/>
      <c r="C1" s="337"/>
      <c r="D1" s="337"/>
      <c r="E1" s="337"/>
      <c r="F1" s="337"/>
      <c r="G1" s="337"/>
    </row>
    <row r="3" spans="1:6" ht="12.75">
      <c r="A3" s="68" t="s">
        <v>418</v>
      </c>
      <c r="B3" s="62" t="s">
        <v>419</v>
      </c>
      <c r="C3" s="168">
        <v>50000</v>
      </c>
      <c r="D3" s="62" t="s">
        <v>420</v>
      </c>
      <c r="E3" s="172">
        <v>0.04</v>
      </c>
      <c r="F3" s="62" t="s">
        <v>41</v>
      </c>
    </row>
    <row r="4" spans="1:6" ht="12.75">
      <c r="A4" s="68" t="s">
        <v>418</v>
      </c>
      <c r="B4" s="62" t="s">
        <v>419</v>
      </c>
      <c r="C4" s="168">
        <v>65000</v>
      </c>
      <c r="D4" s="62" t="s">
        <v>420</v>
      </c>
      <c r="E4" s="172">
        <v>0.05</v>
      </c>
      <c r="F4" s="62" t="s">
        <v>41</v>
      </c>
    </row>
    <row r="5" spans="1:6" ht="12.75">
      <c r="A5" s="68" t="s">
        <v>418</v>
      </c>
      <c r="B5" s="62" t="s">
        <v>419</v>
      </c>
      <c r="C5" s="168">
        <v>80000</v>
      </c>
      <c r="D5" s="62" t="s">
        <v>420</v>
      </c>
      <c r="E5" s="172">
        <v>0.06</v>
      </c>
      <c r="F5" s="62" t="s">
        <v>41</v>
      </c>
    </row>
    <row r="6" spans="1:5" ht="12.75">
      <c r="A6" s="15"/>
      <c r="C6" s="63"/>
      <c r="E6" s="173"/>
    </row>
    <row r="7" ht="12.75">
      <c r="C7" s="160"/>
    </row>
    <row r="8" spans="1:3" ht="12.75">
      <c r="A8" s="265" t="s">
        <v>396</v>
      </c>
      <c r="B8" s="17" t="s">
        <v>421</v>
      </c>
      <c r="C8" s="160"/>
    </row>
    <row r="9" ht="12.75">
      <c r="C9" s="160"/>
    </row>
    <row r="10" spans="3:5" ht="12.75">
      <c r="C10" s="174" t="s">
        <v>422</v>
      </c>
      <c r="D10" s="175" t="s">
        <v>423</v>
      </c>
      <c r="E10" s="176" t="s">
        <v>424</v>
      </c>
    </row>
    <row r="11" spans="1:5" ht="12.75">
      <c r="A11" s="291" t="s">
        <v>425</v>
      </c>
      <c r="B11" s="291" t="s">
        <v>436</v>
      </c>
      <c r="C11" s="292" t="s">
        <v>426</v>
      </c>
      <c r="D11" s="292" t="s">
        <v>427</v>
      </c>
      <c r="E11" s="292" t="s">
        <v>428</v>
      </c>
    </row>
    <row r="12" spans="1:5" ht="12.75">
      <c r="A12" s="62" t="s">
        <v>429</v>
      </c>
      <c r="B12" s="168">
        <v>49000</v>
      </c>
      <c r="C12" s="168">
        <f>IF(B12&gt;$C$3,B12*$E$3,0)</f>
        <v>0</v>
      </c>
      <c r="D12" s="168">
        <f>IF(B12&gt;$C$4,B12*$E$4,0)</f>
        <v>0</v>
      </c>
      <c r="E12" s="168">
        <f>IF(B12&gt;$C$5,B12*$E$5,0)</f>
        <v>0</v>
      </c>
    </row>
    <row r="13" spans="1:5" ht="12.75">
      <c r="A13" s="62" t="s">
        <v>430</v>
      </c>
      <c r="B13" s="168">
        <v>60000</v>
      </c>
      <c r="C13" s="177">
        <f>IF(B13&gt;$C$3,B13*$E$3,0)</f>
        <v>2400</v>
      </c>
      <c r="D13" s="168">
        <f>IF(B13&gt;$C$4,B13*$E$4,0)</f>
        <v>0</v>
      </c>
      <c r="E13" s="168">
        <f>IF(B13&gt;$C$5,B13*$E$5,0)</f>
        <v>0</v>
      </c>
    </row>
    <row r="14" spans="1:5" ht="12.75">
      <c r="A14" s="62" t="s">
        <v>431</v>
      </c>
      <c r="B14" s="168">
        <v>69000</v>
      </c>
      <c r="C14" s="177">
        <f>IF(B14&gt;$C$3,B14*$E$3,0)</f>
        <v>2760</v>
      </c>
      <c r="D14" s="168">
        <f>IF(B14&gt;$C$4,B14*$E$4,0)</f>
        <v>3450</v>
      </c>
      <c r="E14" s="168">
        <f>IF(B14&gt;$C$5,B14*$E$5,0)</f>
        <v>0</v>
      </c>
    </row>
    <row r="15" spans="1:5" ht="12.75">
      <c r="A15" s="62" t="s">
        <v>432</v>
      </c>
      <c r="B15" s="168">
        <v>85000</v>
      </c>
      <c r="C15" s="177">
        <f>IF(B15&gt;$C$3,B15*$E$3,0)</f>
        <v>3400</v>
      </c>
      <c r="D15" s="168">
        <f>IF(B15&gt;$C$4,B15*$E$4,0)</f>
        <v>4250</v>
      </c>
      <c r="E15" s="168">
        <f>IF(B15&gt;$C$5,B15*$E$5,0)</f>
        <v>5100</v>
      </c>
    </row>
    <row r="16" ht="12.75">
      <c r="C16" s="160"/>
    </row>
    <row r="17" ht="12.75">
      <c r="C17" s="160"/>
    </row>
    <row r="18" spans="1:3" ht="12.75">
      <c r="A18" s="265" t="s">
        <v>397</v>
      </c>
      <c r="B18" t="s">
        <v>433</v>
      </c>
      <c r="C18" s="160"/>
    </row>
    <row r="19" ht="12.75">
      <c r="C19" s="160"/>
    </row>
    <row r="20" spans="1:3" ht="12.75">
      <c r="A20" s="291" t="s">
        <v>425</v>
      </c>
      <c r="B20" s="291" t="s">
        <v>49</v>
      </c>
      <c r="C20" s="291" t="s">
        <v>434</v>
      </c>
    </row>
    <row r="21" spans="1:3" ht="12.75">
      <c r="A21" s="62" t="s">
        <v>429</v>
      </c>
      <c r="B21" s="168">
        <v>49000</v>
      </c>
      <c r="C21" s="168">
        <f>IF(B21&gt;$C$5,B21*$E$5,IF(B21&gt;$C$4,B21*$E$4,IF(B21&gt;$C$3,B21*$E$3,0)))</f>
        <v>0</v>
      </c>
    </row>
    <row r="22" spans="1:3" ht="12.75">
      <c r="A22" s="62" t="s">
        <v>430</v>
      </c>
      <c r="B22" s="168">
        <v>60000</v>
      </c>
      <c r="C22" s="177">
        <f>IF(B22&gt;$C$5,B22*$E$5,IF(B22&gt;$C$4,B22*$E$4,IF(B22&gt;$C$3,B22*$E$3,0)))</f>
        <v>2400</v>
      </c>
    </row>
    <row r="23" spans="1:3" ht="12.75">
      <c r="A23" s="62" t="s">
        <v>431</v>
      </c>
      <c r="B23" s="168">
        <v>69000</v>
      </c>
      <c r="C23" s="177">
        <f>IF(B23&gt;$C$5,B23*$E$5,IF(B23&gt;$C$4,B23*$E$4,IF(B23&gt;$C$3,B23*$E$3,0)))</f>
        <v>3450</v>
      </c>
    </row>
    <row r="24" spans="1:3" ht="12.75">
      <c r="A24" s="62" t="s">
        <v>432</v>
      </c>
      <c r="B24" s="168">
        <v>85000</v>
      </c>
      <c r="C24" s="177">
        <f>IF(B24&gt;$C$5,B24*$E$5,IF(B24&gt;$C$4,B24*$E$4,IF(B24&gt;$C$3,B24*$E$3,0)))</f>
        <v>5100</v>
      </c>
    </row>
    <row r="27" ht="14.25">
      <c r="A27" s="293" t="s">
        <v>311</v>
      </c>
    </row>
  </sheetData>
  <sheetProtection/>
  <mergeCells count="1">
    <mergeCell ref="A1:G1"/>
  </mergeCells>
  <printOptions/>
  <pageMargins left="0.787401575" right="0.787401575" top="0.984251969" bottom="0.984251969"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45"/>
  </sheetPr>
  <dimension ref="A1:H14"/>
  <sheetViews>
    <sheetView zoomScalePageLayoutView="0" workbookViewId="0" topLeftCell="A1">
      <selection activeCell="H24" sqref="H24"/>
    </sheetView>
  </sheetViews>
  <sheetFormatPr defaultColWidth="11.00390625" defaultRowHeight="12.75"/>
  <cols>
    <col min="8" max="8" width="18.50390625" style="0" customWidth="1"/>
  </cols>
  <sheetData>
    <row r="1" spans="1:8" ht="14.25">
      <c r="A1" s="349" t="s">
        <v>623</v>
      </c>
      <c r="B1" s="349"/>
      <c r="C1" s="349"/>
      <c r="D1" s="349"/>
      <c r="E1" s="349"/>
      <c r="F1" s="349"/>
      <c r="G1" s="349"/>
      <c r="H1" s="349"/>
    </row>
    <row r="2" spans="1:8" ht="15">
      <c r="A2" s="332" t="s">
        <v>624</v>
      </c>
      <c r="B2" s="332" t="s">
        <v>625</v>
      </c>
      <c r="C2" s="325"/>
      <c r="D2" s="325"/>
      <c r="E2" s="3"/>
      <c r="F2" s="3"/>
      <c r="G2" s="326"/>
      <c r="H2" s="325"/>
    </row>
    <row r="3" spans="1:8" ht="15">
      <c r="A3" s="332" t="s">
        <v>626</v>
      </c>
      <c r="B3" s="333" t="s">
        <v>640</v>
      </c>
      <c r="C3" s="325"/>
      <c r="D3" s="325"/>
      <c r="E3" s="3"/>
      <c r="F3" s="3"/>
      <c r="G3" s="327"/>
      <c r="H3" s="325"/>
    </row>
    <row r="4" spans="1:8" ht="15">
      <c r="A4" s="332" t="s">
        <v>627</v>
      </c>
      <c r="B4" s="331">
        <v>8</v>
      </c>
      <c r="C4" s="325"/>
      <c r="D4" s="325"/>
      <c r="E4" s="3"/>
      <c r="F4" s="3"/>
      <c r="G4" s="327"/>
      <c r="H4" s="325"/>
    </row>
    <row r="5" spans="1:8" ht="12.75">
      <c r="A5" s="325"/>
      <c r="B5" s="325"/>
      <c r="C5" s="325"/>
      <c r="D5" s="325"/>
      <c r="E5" s="325"/>
      <c r="F5" s="325"/>
      <c r="G5" s="325"/>
      <c r="H5" s="325"/>
    </row>
    <row r="6" spans="1:8" ht="38.25">
      <c r="A6" s="328" t="s">
        <v>628</v>
      </c>
      <c r="B6" s="328" t="s">
        <v>629</v>
      </c>
      <c r="C6" s="328" t="s">
        <v>630</v>
      </c>
      <c r="D6" s="328" t="s">
        <v>631</v>
      </c>
      <c r="E6" s="329" t="s">
        <v>632</v>
      </c>
      <c r="F6" s="329" t="s">
        <v>633</v>
      </c>
      <c r="G6" s="329" t="s">
        <v>634</v>
      </c>
      <c r="H6" s="328" t="s">
        <v>635</v>
      </c>
    </row>
    <row r="7" spans="1:8" ht="12.75">
      <c r="A7" s="325" t="s">
        <v>181</v>
      </c>
      <c r="B7" s="325">
        <v>20</v>
      </c>
      <c r="C7" s="142">
        <v>160</v>
      </c>
      <c r="D7" s="325">
        <v>3</v>
      </c>
      <c r="E7" s="325"/>
      <c r="F7" s="325"/>
      <c r="G7" s="330"/>
      <c r="H7" s="325"/>
    </row>
    <row r="8" spans="1:8" ht="12.75">
      <c r="A8" s="325" t="s">
        <v>636</v>
      </c>
      <c r="B8" s="325">
        <v>20</v>
      </c>
      <c r="C8" s="142">
        <v>160</v>
      </c>
      <c r="D8" s="325">
        <v>0</v>
      </c>
      <c r="E8" s="325"/>
      <c r="F8" s="325"/>
      <c r="G8" s="330"/>
      <c r="H8" s="325"/>
    </row>
    <row r="9" spans="1:8" ht="12.75">
      <c r="A9" s="325" t="s">
        <v>637</v>
      </c>
      <c r="B9" s="325">
        <v>20</v>
      </c>
      <c r="C9" s="142">
        <v>80</v>
      </c>
      <c r="D9" s="325">
        <v>0</v>
      </c>
      <c r="E9" s="325"/>
      <c r="F9" s="325"/>
      <c r="G9" s="330"/>
      <c r="H9" s="325"/>
    </row>
    <row r="10" spans="1:8" ht="12.75">
      <c r="A10" s="325" t="s">
        <v>278</v>
      </c>
      <c r="B10" s="325">
        <v>20</v>
      </c>
      <c r="C10" s="142">
        <v>120</v>
      </c>
      <c r="D10" s="325">
        <v>10</v>
      </c>
      <c r="E10" s="325"/>
      <c r="F10" s="325"/>
      <c r="G10" s="330"/>
      <c r="H10" s="325"/>
    </row>
    <row r="11" spans="1:8" ht="12.75">
      <c r="A11" s="325" t="s">
        <v>128</v>
      </c>
      <c r="B11" s="325">
        <v>20</v>
      </c>
      <c r="C11" s="142">
        <v>160</v>
      </c>
      <c r="D11" s="325">
        <v>0</v>
      </c>
      <c r="E11" s="325"/>
      <c r="F11" s="325"/>
      <c r="G11" s="330"/>
      <c r="H11" s="325"/>
    </row>
    <row r="12" spans="1:8" ht="12.75">
      <c r="A12" s="325" t="s">
        <v>638</v>
      </c>
      <c r="B12" s="325">
        <v>20</v>
      </c>
      <c r="C12" s="142">
        <v>160</v>
      </c>
      <c r="D12" s="325">
        <v>5</v>
      </c>
      <c r="E12" s="325"/>
      <c r="F12" s="325"/>
      <c r="G12" s="330"/>
      <c r="H12" s="325"/>
    </row>
    <row r="13" spans="1:8" ht="12.75">
      <c r="A13" s="325" t="s">
        <v>175</v>
      </c>
      <c r="B13" s="325">
        <v>20</v>
      </c>
      <c r="C13" s="142">
        <v>80</v>
      </c>
      <c r="D13" s="325">
        <v>2</v>
      </c>
      <c r="E13" s="325"/>
      <c r="F13" s="325"/>
      <c r="G13" s="330"/>
      <c r="H13" s="325"/>
    </row>
    <row r="14" spans="1:8" ht="12.75">
      <c r="A14" s="325" t="s">
        <v>639</v>
      </c>
      <c r="B14" s="325">
        <v>20</v>
      </c>
      <c r="C14" s="142">
        <v>165</v>
      </c>
      <c r="D14" s="325">
        <v>7</v>
      </c>
      <c r="E14" s="325"/>
      <c r="F14" s="325"/>
      <c r="G14" s="330"/>
      <c r="H14" s="325"/>
    </row>
  </sheetData>
  <sheetProtection/>
  <mergeCells count="1">
    <mergeCell ref="A1:H1"/>
  </mergeCells>
  <printOptions/>
  <pageMargins left="0.787401575" right="0.787401575" top="0.984251969" bottom="0.984251969" header="0.4921259845" footer="0.4921259845"/>
  <pageSetup horizontalDpi="1200" verticalDpi="12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5"/>
  </sheetPr>
  <dimension ref="A1:BA41"/>
  <sheetViews>
    <sheetView zoomScalePageLayoutView="0" workbookViewId="0" topLeftCell="O1">
      <selection activeCell="X16" sqref="X16"/>
    </sheetView>
  </sheetViews>
  <sheetFormatPr defaultColWidth="11.00390625" defaultRowHeight="12.75"/>
  <cols>
    <col min="1" max="1" width="4.375" style="3" customWidth="1"/>
    <col min="2" max="2" width="16.625" style="3" customWidth="1"/>
    <col min="3" max="7" width="11.125" style="3" customWidth="1"/>
    <col min="8" max="8" width="10.875" style="3" customWidth="1"/>
    <col min="9" max="9" width="11.75390625" style="3" customWidth="1"/>
    <col min="10" max="10" width="12.375" style="3" customWidth="1"/>
    <col min="11" max="11" width="11.25390625" style="3" customWidth="1"/>
    <col min="12" max="12" width="11.50390625" style="3" customWidth="1"/>
    <col min="13" max="13" width="11.125" style="3" customWidth="1"/>
    <col min="14" max="14" width="11.625" style="3" customWidth="1"/>
    <col min="15" max="15" width="14.25390625" style="3" customWidth="1"/>
    <col min="16" max="20" width="11.00390625" style="3" customWidth="1"/>
    <col min="21" max="21" width="15.00390625" style="3" customWidth="1"/>
    <col min="22" max="22" width="22.75390625" style="3" customWidth="1"/>
    <col min="23" max="16384" width="11.00390625" style="3" customWidth="1"/>
  </cols>
  <sheetData>
    <row r="1" spans="1:53" ht="20.25" customHeight="1">
      <c r="A1" s="1" t="s">
        <v>0</v>
      </c>
      <c r="B1" s="1"/>
      <c r="C1" s="1"/>
      <c r="D1" s="1"/>
      <c r="E1" s="1"/>
      <c r="F1" s="1"/>
      <c r="G1" s="1"/>
      <c r="H1" s="1"/>
      <c r="I1" s="1"/>
      <c r="J1" s="1"/>
      <c r="K1" s="1"/>
      <c r="L1" s="1"/>
      <c r="M1" s="2"/>
      <c r="N1" s="2"/>
      <c r="O1" s="349" t="s">
        <v>623</v>
      </c>
      <c r="P1" s="349"/>
      <c r="Q1" s="349"/>
      <c r="R1" s="349"/>
      <c r="S1" s="349"/>
      <c r="T1" s="349"/>
      <c r="U1" s="349"/>
      <c r="V1" s="34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15">
      <c r="A2" s="1" t="s">
        <v>1</v>
      </c>
      <c r="B2" s="1"/>
      <c r="C2" s="4" t="s">
        <v>2</v>
      </c>
      <c r="D2" s="4" t="s">
        <v>3</v>
      </c>
      <c r="E2" s="4" t="s">
        <v>4</v>
      </c>
      <c r="F2" s="4" t="s">
        <v>5</v>
      </c>
      <c r="G2" s="4" t="s">
        <v>6</v>
      </c>
      <c r="H2" s="4" t="s">
        <v>7</v>
      </c>
      <c r="I2" s="4" t="s">
        <v>8</v>
      </c>
      <c r="J2" s="4" t="s">
        <v>9</v>
      </c>
      <c r="K2" s="4" t="s">
        <v>10</v>
      </c>
      <c r="L2" s="4" t="s">
        <v>11</v>
      </c>
      <c r="M2" s="4" t="s">
        <v>12</v>
      </c>
      <c r="N2" s="4" t="s">
        <v>13</v>
      </c>
      <c r="O2" s="332" t="s">
        <v>624</v>
      </c>
      <c r="P2" s="332" t="s">
        <v>625</v>
      </c>
      <c r="Q2" s="325"/>
      <c r="R2" s="325"/>
      <c r="U2" s="326"/>
      <c r="V2" s="325"/>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3" ht="15">
      <c r="B3" s="1" t="s">
        <v>14</v>
      </c>
      <c r="C3" s="5">
        <v>800</v>
      </c>
      <c r="D3" s="5">
        <v>800</v>
      </c>
      <c r="E3" s="5">
        <v>820</v>
      </c>
      <c r="F3" s="5">
        <v>820</v>
      </c>
      <c r="G3" s="5">
        <v>820</v>
      </c>
      <c r="H3" s="5">
        <v>820</v>
      </c>
      <c r="I3" s="1">
        <v>820</v>
      </c>
      <c r="J3" s="1">
        <v>820</v>
      </c>
      <c r="K3" s="1">
        <v>820</v>
      </c>
      <c r="L3" s="1">
        <v>820</v>
      </c>
      <c r="M3" s="2">
        <v>825</v>
      </c>
      <c r="N3" s="2">
        <v>820</v>
      </c>
      <c r="O3" s="332" t="s">
        <v>626</v>
      </c>
      <c r="P3" s="333" t="s">
        <v>640</v>
      </c>
      <c r="Q3" s="325"/>
      <c r="R3" s="325"/>
      <c r="U3" s="327"/>
      <c r="V3" s="325"/>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2:53" ht="15">
      <c r="B4" s="3" t="s">
        <v>15</v>
      </c>
      <c r="C4" s="3">
        <v>100</v>
      </c>
      <c r="D4" s="3">
        <v>100</v>
      </c>
      <c r="E4" s="3">
        <v>100</v>
      </c>
      <c r="F4" s="3">
        <v>125</v>
      </c>
      <c r="G4" s="3">
        <v>125</v>
      </c>
      <c r="H4" s="3">
        <v>125</v>
      </c>
      <c r="I4" s="1">
        <v>125</v>
      </c>
      <c r="J4" s="1">
        <v>125</v>
      </c>
      <c r="K4" s="1">
        <v>125</v>
      </c>
      <c r="L4" s="1">
        <v>125</v>
      </c>
      <c r="M4" s="2">
        <v>125</v>
      </c>
      <c r="N4" s="2">
        <v>125</v>
      </c>
      <c r="O4" s="332" t="s">
        <v>627</v>
      </c>
      <c r="P4" s="331">
        <v>8</v>
      </c>
      <c r="Q4" s="325"/>
      <c r="R4" s="325"/>
      <c r="U4" s="327"/>
      <c r="V4" s="325"/>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2:53" ht="15">
      <c r="B5" s="3" t="s">
        <v>16</v>
      </c>
      <c r="C5" s="3">
        <v>0</v>
      </c>
      <c r="D5" s="3">
        <v>0</v>
      </c>
      <c r="E5" s="3">
        <v>50</v>
      </c>
      <c r="F5" s="3">
        <v>150</v>
      </c>
      <c r="G5" s="3">
        <v>0</v>
      </c>
      <c r="H5" s="3">
        <v>0</v>
      </c>
      <c r="I5" s="1">
        <v>0</v>
      </c>
      <c r="J5" s="1">
        <v>0</v>
      </c>
      <c r="K5" s="1">
        <v>250</v>
      </c>
      <c r="L5" s="1">
        <v>0</v>
      </c>
      <c r="M5" s="2">
        <v>150</v>
      </c>
      <c r="N5" s="2">
        <v>0</v>
      </c>
      <c r="O5" s="325"/>
      <c r="P5" s="325"/>
      <c r="Q5" s="325"/>
      <c r="R5" s="325"/>
      <c r="S5" s="325"/>
      <c r="T5" s="325"/>
      <c r="U5" s="325"/>
      <c r="V5" s="325"/>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2:53" ht="38.25">
      <c r="B6" s="1" t="s">
        <v>17</v>
      </c>
      <c r="C6" s="5">
        <v>600</v>
      </c>
      <c r="D6" s="5">
        <v>615</v>
      </c>
      <c r="E6" s="5">
        <v>599</v>
      </c>
      <c r="F6" s="5">
        <v>578.25</v>
      </c>
      <c r="G6" s="5">
        <v>555</v>
      </c>
      <c r="H6" s="5">
        <v>580</v>
      </c>
      <c r="I6" s="5">
        <v>555.55</v>
      </c>
      <c r="J6" s="5">
        <v>573</v>
      </c>
      <c r="K6" s="5">
        <v>674</v>
      </c>
      <c r="L6" s="5">
        <v>450</v>
      </c>
      <c r="M6" s="5">
        <v>566</v>
      </c>
      <c r="N6" s="5">
        <v>750</v>
      </c>
      <c r="O6" s="334" t="s">
        <v>628</v>
      </c>
      <c r="P6" s="334" t="s">
        <v>629</v>
      </c>
      <c r="Q6" s="334" t="s">
        <v>630</v>
      </c>
      <c r="R6" s="334" t="s">
        <v>631</v>
      </c>
      <c r="S6" s="329" t="s">
        <v>632</v>
      </c>
      <c r="T6" s="329" t="s">
        <v>633</v>
      </c>
      <c r="U6" s="329" t="s">
        <v>641</v>
      </c>
      <c r="V6" s="334" t="s">
        <v>635</v>
      </c>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2:53" ht="15">
      <c r="B7" s="1" t="s">
        <v>18</v>
      </c>
      <c r="C7" s="5">
        <v>250</v>
      </c>
      <c r="D7" s="5">
        <v>260</v>
      </c>
      <c r="E7" s="5">
        <v>235.9</v>
      </c>
      <c r="F7" s="5">
        <v>231.6</v>
      </c>
      <c r="G7" s="5">
        <v>222</v>
      </c>
      <c r="H7" s="5">
        <v>135</v>
      </c>
      <c r="I7" s="5">
        <v>175</v>
      </c>
      <c r="J7" s="5">
        <v>203.5</v>
      </c>
      <c r="K7" s="5">
        <v>2650</v>
      </c>
      <c r="L7" s="5">
        <v>224.45</v>
      </c>
      <c r="M7" s="5">
        <v>250</v>
      </c>
      <c r="N7" s="5">
        <v>324</v>
      </c>
      <c r="O7" s="325" t="s">
        <v>181</v>
      </c>
      <c r="P7" s="325">
        <v>20</v>
      </c>
      <c r="Q7" s="142">
        <v>160</v>
      </c>
      <c r="R7" s="325">
        <v>3</v>
      </c>
      <c r="S7" s="325">
        <f>P7-R7</f>
        <v>17</v>
      </c>
      <c r="T7" s="325">
        <f>S7*$P$4</f>
        <v>136</v>
      </c>
      <c r="U7" s="335">
        <f>T7-Q7</f>
        <v>-24</v>
      </c>
      <c r="V7" s="325" t="str">
        <f>IF(T7&gt;Q7,"Überstunden abbauen",IF(T7&lt;Q7,"Arbeitszeit zu gering",0))</f>
        <v>Arbeitszeit zu gering</v>
      </c>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2:53" ht="15">
      <c r="B8" s="1" t="s">
        <v>19</v>
      </c>
      <c r="C8" s="5">
        <v>150</v>
      </c>
      <c r="D8" s="5">
        <v>130</v>
      </c>
      <c r="E8" s="5">
        <v>120.5</v>
      </c>
      <c r="F8" s="5">
        <v>110.97</v>
      </c>
      <c r="G8" s="5">
        <v>111</v>
      </c>
      <c r="H8" s="5">
        <v>153</v>
      </c>
      <c r="I8" s="5">
        <v>99</v>
      </c>
      <c r="J8" s="5">
        <v>110.15</v>
      </c>
      <c r="K8" s="5">
        <v>135.8</v>
      </c>
      <c r="L8" s="5">
        <v>105.87</v>
      </c>
      <c r="M8" s="5">
        <v>120.6</v>
      </c>
      <c r="N8" s="5">
        <v>155.55</v>
      </c>
      <c r="O8" s="325" t="s">
        <v>636</v>
      </c>
      <c r="P8" s="325">
        <v>20</v>
      </c>
      <c r="Q8" s="142">
        <v>160</v>
      </c>
      <c r="R8" s="325">
        <v>0</v>
      </c>
      <c r="S8" s="325">
        <f aca="true" t="shared" si="0" ref="S8:S14">P8-R8</f>
        <v>20</v>
      </c>
      <c r="T8" s="325">
        <f aca="true" t="shared" si="1" ref="T8:T14">S8*$P$4</f>
        <v>160</v>
      </c>
      <c r="U8" s="335">
        <f aca="true" t="shared" si="2" ref="U8:U14">T8-Q8</f>
        <v>0</v>
      </c>
      <c r="V8" s="325">
        <f aca="true" t="shared" si="3" ref="V8:V14">IF(T8&gt;Q8,"Überstunden abbauen",IF(T8&lt;Q8,"Arbeitszeit zu gering",0))</f>
        <v>0</v>
      </c>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2:53" ht="15">
      <c r="B9" s="1" t="s">
        <v>20</v>
      </c>
      <c r="C9" s="5">
        <v>100</v>
      </c>
      <c r="D9" s="5">
        <v>80</v>
      </c>
      <c r="E9" s="5">
        <v>78</v>
      </c>
      <c r="F9" s="5">
        <v>93</v>
      </c>
      <c r="G9" s="5">
        <v>88</v>
      </c>
      <c r="H9" s="5">
        <v>65</v>
      </c>
      <c r="I9" s="5">
        <v>35</v>
      </c>
      <c r="J9" s="5">
        <v>100</v>
      </c>
      <c r="K9" s="5">
        <v>75</v>
      </c>
      <c r="L9" s="5">
        <v>65</v>
      </c>
      <c r="M9" s="5">
        <v>67</v>
      </c>
      <c r="N9" s="5">
        <v>125</v>
      </c>
      <c r="O9" s="325" t="s">
        <v>637</v>
      </c>
      <c r="P9" s="325">
        <v>20</v>
      </c>
      <c r="Q9" s="142">
        <v>80</v>
      </c>
      <c r="R9" s="325">
        <v>0</v>
      </c>
      <c r="S9" s="325">
        <f t="shared" si="0"/>
        <v>20</v>
      </c>
      <c r="T9" s="325">
        <f t="shared" si="1"/>
        <v>160</v>
      </c>
      <c r="U9" s="335">
        <f t="shared" si="2"/>
        <v>80</v>
      </c>
      <c r="V9" s="325" t="str">
        <f t="shared" si="3"/>
        <v>Überstunden abbauen</v>
      </c>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2:53" ht="15">
      <c r="B10" s="3" t="s">
        <v>21</v>
      </c>
      <c r="C10" s="3">
        <v>50</v>
      </c>
      <c r="D10" s="3">
        <v>120</v>
      </c>
      <c r="E10" s="3">
        <v>30</v>
      </c>
      <c r="F10" s="3">
        <v>50.25</v>
      </c>
      <c r="G10" s="3">
        <v>60</v>
      </c>
      <c r="H10" s="3">
        <v>40</v>
      </c>
      <c r="I10" s="1">
        <v>120</v>
      </c>
      <c r="J10" s="1">
        <v>15</v>
      </c>
      <c r="K10" s="1">
        <v>35.5</v>
      </c>
      <c r="L10" s="1">
        <v>45</v>
      </c>
      <c r="M10" s="2">
        <v>50</v>
      </c>
      <c r="N10" s="2">
        <v>80</v>
      </c>
      <c r="O10" s="325" t="s">
        <v>278</v>
      </c>
      <c r="P10" s="325">
        <v>20</v>
      </c>
      <c r="Q10" s="142">
        <v>120</v>
      </c>
      <c r="R10" s="325">
        <v>10</v>
      </c>
      <c r="S10" s="325">
        <f t="shared" si="0"/>
        <v>10</v>
      </c>
      <c r="T10" s="325">
        <f t="shared" si="1"/>
        <v>80</v>
      </c>
      <c r="U10" s="335">
        <f t="shared" si="2"/>
        <v>-40</v>
      </c>
      <c r="V10" s="325" t="str">
        <f t="shared" si="3"/>
        <v>Arbeitszeit zu gering</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2:53" ht="15">
      <c r="B11" s="3" t="s">
        <v>22</v>
      </c>
      <c r="C11" s="3">
        <v>22</v>
      </c>
      <c r="D11" s="3">
        <v>20.75</v>
      </c>
      <c r="E11" s="3">
        <v>25.5</v>
      </c>
      <c r="F11" s="3">
        <v>60</v>
      </c>
      <c r="G11" s="3">
        <v>35.5</v>
      </c>
      <c r="H11" s="3">
        <v>40.4</v>
      </c>
      <c r="I11" s="1">
        <v>30</v>
      </c>
      <c r="J11" s="1">
        <v>20.5</v>
      </c>
      <c r="K11" s="1">
        <v>35</v>
      </c>
      <c r="L11" s="1">
        <v>28.75</v>
      </c>
      <c r="M11" s="2">
        <v>25</v>
      </c>
      <c r="N11" s="2">
        <v>38.6</v>
      </c>
      <c r="O11" s="325" t="s">
        <v>128</v>
      </c>
      <c r="P11" s="325">
        <v>20</v>
      </c>
      <c r="Q11" s="142">
        <v>160</v>
      </c>
      <c r="R11" s="325">
        <v>0</v>
      </c>
      <c r="S11" s="325">
        <f t="shared" si="0"/>
        <v>20</v>
      </c>
      <c r="T11" s="325">
        <f t="shared" si="1"/>
        <v>160</v>
      </c>
      <c r="U11" s="335">
        <f t="shared" si="2"/>
        <v>0</v>
      </c>
      <c r="V11" s="325">
        <f t="shared" si="3"/>
        <v>0</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2:53" ht="15">
      <c r="B12" s="3" t="s">
        <v>23</v>
      </c>
      <c r="C12" s="3">
        <v>23.5</v>
      </c>
      <c r="D12" s="3">
        <v>50</v>
      </c>
      <c r="E12" s="3">
        <v>40.5</v>
      </c>
      <c r="F12" s="3">
        <v>30</v>
      </c>
      <c r="G12" s="3">
        <v>5.75</v>
      </c>
      <c r="H12" s="3">
        <v>60</v>
      </c>
      <c r="I12" s="1">
        <v>40.8</v>
      </c>
      <c r="J12" s="1">
        <v>20</v>
      </c>
      <c r="K12" s="1">
        <v>45.25</v>
      </c>
      <c r="L12" s="1">
        <v>55.2</v>
      </c>
      <c r="M12" s="2">
        <v>75.9</v>
      </c>
      <c r="N12" s="2">
        <v>50</v>
      </c>
      <c r="O12" s="325" t="s">
        <v>638</v>
      </c>
      <c r="P12" s="325">
        <v>20</v>
      </c>
      <c r="Q12" s="142">
        <v>160</v>
      </c>
      <c r="R12" s="325">
        <v>5</v>
      </c>
      <c r="S12" s="325">
        <f t="shared" si="0"/>
        <v>15</v>
      </c>
      <c r="T12" s="325">
        <f t="shared" si="1"/>
        <v>120</v>
      </c>
      <c r="U12" s="335">
        <f t="shared" si="2"/>
        <v>-40</v>
      </c>
      <c r="V12" s="325" t="str">
        <f t="shared" si="3"/>
        <v>Arbeitszeit zu gering</v>
      </c>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2:53" ht="15">
      <c r="B13" s="1" t="s">
        <v>24</v>
      </c>
      <c r="C13" s="5">
        <v>400</v>
      </c>
      <c r="D13" s="5">
        <v>250</v>
      </c>
      <c r="E13" s="5">
        <v>100</v>
      </c>
      <c r="F13" s="5">
        <v>135</v>
      </c>
      <c r="G13" s="5">
        <v>175</v>
      </c>
      <c r="H13" s="5">
        <v>220</v>
      </c>
      <c r="I13" s="1">
        <v>145</v>
      </c>
      <c r="J13" s="1">
        <v>120</v>
      </c>
      <c r="K13" s="1">
        <v>300</v>
      </c>
      <c r="L13" s="1">
        <v>250</v>
      </c>
      <c r="M13" s="2">
        <v>600</v>
      </c>
      <c r="N13" s="2">
        <v>840</v>
      </c>
      <c r="O13" s="325" t="s">
        <v>175</v>
      </c>
      <c r="P13" s="325">
        <v>20</v>
      </c>
      <c r="Q13" s="142">
        <v>80</v>
      </c>
      <c r="R13" s="325">
        <v>2</v>
      </c>
      <c r="S13" s="325">
        <f t="shared" si="0"/>
        <v>18</v>
      </c>
      <c r="T13" s="325">
        <f t="shared" si="1"/>
        <v>144</v>
      </c>
      <c r="U13" s="335">
        <f t="shared" si="2"/>
        <v>64</v>
      </c>
      <c r="V13" s="325" t="str">
        <f t="shared" si="3"/>
        <v>Überstunden abbauen</v>
      </c>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2:53" ht="15">
      <c r="B14" s="1" t="s">
        <v>25</v>
      </c>
      <c r="C14" s="5">
        <v>220</v>
      </c>
      <c r="D14" s="5">
        <v>150</v>
      </c>
      <c r="E14" s="5">
        <v>250</v>
      </c>
      <c r="F14" s="5">
        <v>200</v>
      </c>
      <c r="G14" s="5">
        <v>235</v>
      </c>
      <c r="H14" s="5">
        <v>245</v>
      </c>
      <c r="I14" s="1">
        <v>250</v>
      </c>
      <c r="J14" s="1">
        <v>50</v>
      </c>
      <c r="K14" s="1">
        <v>205.5</v>
      </c>
      <c r="L14" s="1">
        <v>200.8</v>
      </c>
      <c r="M14" s="2">
        <v>300</v>
      </c>
      <c r="N14" s="2">
        <v>250</v>
      </c>
      <c r="O14" s="325" t="s">
        <v>639</v>
      </c>
      <c r="P14" s="325">
        <v>20</v>
      </c>
      <c r="Q14" s="142">
        <v>165</v>
      </c>
      <c r="R14" s="325">
        <v>7</v>
      </c>
      <c r="S14" s="325">
        <f t="shared" si="0"/>
        <v>13</v>
      </c>
      <c r="T14" s="325">
        <f t="shared" si="1"/>
        <v>104</v>
      </c>
      <c r="U14" s="335">
        <f t="shared" si="2"/>
        <v>-61</v>
      </c>
      <c r="V14" s="325" t="str">
        <f t="shared" si="3"/>
        <v>Arbeitszeit zu gering</v>
      </c>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2:53" ht="15">
      <c r="B15" s="1" t="s">
        <v>26</v>
      </c>
      <c r="C15" s="5">
        <v>375</v>
      </c>
      <c r="D15" s="5">
        <v>280</v>
      </c>
      <c r="E15" s="5">
        <v>150</v>
      </c>
      <c r="F15" s="5">
        <v>220</v>
      </c>
      <c r="G15" s="5">
        <v>420</v>
      </c>
      <c r="H15" s="5">
        <v>600</v>
      </c>
      <c r="I15" s="1">
        <v>125.6</v>
      </c>
      <c r="J15" s="1">
        <v>60</v>
      </c>
      <c r="K15" s="1">
        <v>200</v>
      </c>
      <c r="L15" s="1">
        <v>240</v>
      </c>
      <c r="M15" s="2">
        <v>500</v>
      </c>
      <c r="N15" s="2">
        <v>180</v>
      </c>
      <c r="O15" s="325"/>
      <c r="P15" s="325"/>
      <c r="Q15" s="325"/>
      <c r="R15" s="325"/>
      <c r="S15" s="325"/>
      <c r="T15" s="325"/>
      <c r="U15" s="330"/>
      <c r="V15" s="325"/>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2:53" ht="15">
      <c r="B16" s="3" t="s">
        <v>27</v>
      </c>
      <c r="C16" s="3">
        <v>30</v>
      </c>
      <c r="D16" s="3">
        <v>30</v>
      </c>
      <c r="E16" s="3">
        <v>30</v>
      </c>
      <c r="F16" s="3">
        <v>15</v>
      </c>
      <c r="G16" s="3">
        <v>30</v>
      </c>
      <c r="H16" s="3">
        <v>30</v>
      </c>
      <c r="I16" s="1">
        <v>12</v>
      </c>
      <c r="J16" s="1">
        <v>18</v>
      </c>
      <c r="K16" s="1">
        <v>30</v>
      </c>
      <c r="L16" s="1">
        <v>30</v>
      </c>
      <c r="M16" s="2">
        <v>30</v>
      </c>
      <c r="N16" s="2">
        <v>30</v>
      </c>
      <c r="O16" s="325"/>
      <c r="P16" s="325"/>
      <c r="Q16" s="325"/>
      <c r="R16" s="325"/>
      <c r="S16" s="325"/>
      <c r="T16" s="325"/>
      <c r="U16" s="325"/>
      <c r="V16" s="325"/>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2:53" ht="15">
      <c r="B17" s="3" t="s">
        <v>28</v>
      </c>
      <c r="C17" s="3">
        <v>75</v>
      </c>
      <c r="D17" s="3">
        <v>75</v>
      </c>
      <c r="E17" s="3">
        <v>75</v>
      </c>
      <c r="F17" s="3">
        <v>75</v>
      </c>
      <c r="G17" s="3">
        <v>75</v>
      </c>
      <c r="H17" s="3">
        <v>75</v>
      </c>
      <c r="I17" s="1">
        <v>75</v>
      </c>
      <c r="J17" s="1">
        <v>75</v>
      </c>
      <c r="K17" s="1">
        <v>86</v>
      </c>
      <c r="L17" s="1">
        <v>86</v>
      </c>
      <c r="M17" s="2">
        <v>86</v>
      </c>
      <c r="N17" s="2">
        <v>86</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2:53" ht="15">
      <c r="B18" s="3" t="s">
        <v>29</v>
      </c>
      <c r="C18" s="3">
        <v>25</v>
      </c>
      <c r="D18" s="3">
        <v>30</v>
      </c>
      <c r="E18" s="3">
        <v>35</v>
      </c>
      <c r="F18" s="3">
        <v>30</v>
      </c>
      <c r="G18" s="3">
        <v>25</v>
      </c>
      <c r="H18" s="3">
        <v>25</v>
      </c>
      <c r="I18" s="1">
        <v>40</v>
      </c>
      <c r="J18" s="1">
        <v>0</v>
      </c>
      <c r="K18" s="1">
        <v>45</v>
      </c>
      <c r="L18" s="1">
        <v>50</v>
      </c>
      <c r="M18" s="2">
        <v>40</v>
      </c>
      <c r="N18" s="2">
        <v>35</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2:53" ht="15">
      <c r="B19" s="3" t="s">
        <v>30</v>
      </c>
      <c r="C19" s="3">
        <v>35</v>
      </c>
      <c r="D19" s="3">
        <v>50</v>
      </c>
      <c r="E19" s="3">
        <v>80</v>
      </c>
      <c r="F19" s="3">
        <v>36.75</v>
      </c>
      <c r="G19" s="3">
        <v>75.25</v>
      </c>
      <c r="H19" s="3">
        <v>60</v>
      </c>
      <c r="I19" s="1">
        <v>15</v>
      </c>
      <c r="J19" s="1">
        <v>25</v>
      </c>
      <c r="K19" s="1">
        <v>73.5</v>
      </c>
      <c r="L19" s="1">
        <v>40</v>
      </c>
      <c r="M19" s="2">
        <v>25.8</v>
      </c>
      <c r="N19" s="2">
        <v>500</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5">
      <c r="B20" s="3" t="s">
        <v>31</v>
      </c>
      <c r="C20" s="3">
        <v>60</v>
      </c>
      <c r="D20" s="3">
        <v>60</v>
      </c>
      <c r="E20" s="3">
        <v>60</v>
      </c>
      <c r="F20" s="3">
        <v>60</v>
      </c>
      <c r="G20" s="3">
        <v>60</v>
      </c>
      <c r="H20" s="3">
        <v>60</v>
      </c>
      <c r="I20" s="1">
        <v>60</v>
      </c>
      <c r="J20" s="1">
        <v>60</v>
      </c>
      <c r="K20" s="1">
        <v>60</v>
      </c>
      <c r="L20" s="1">
        <v>60</v>
      </c>
      <c r="M20" s="2">
        <v>60</v>
      </c>
      <c r="N20" s="2">
        <v>60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2:53" ht="15">
      <c r="B21" s="3" t="s">
        <v>32</v>
      </c>
      <c r="C21" s="3">
        <v>42.25</v>
      </c>
      <c r="D21" s="3">
        <v>40.5</v>
      </c>
      <c r="E21" s="3">
        <v>60</v>
      </c>
      <c r="F21" s="3">
        <v>72.5</v>
      </c>
      <c r="G21" s="3">
        <v>65</v>
      </c>
      <c r="H21" s="3">
        <v>83.25</v>
      </c>
      <c r="I21" s="1">
        <v>40.5</v>
      </c>
      <c r="J21" s="1">
        <v>35</v>
      </c>
      <c r="K21" s="1">
        <v>55</v>
      </c>
      <c r="L21" s="1">
        <v>65</v>
      </c>
      <c r="M21" s="2">
        <v>50</v>
      </c>
      <c r="N21" s="2">
        <v>48.75</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2:53" ht="15">
      <c r="B22" s="3" t="s">
        <v>33</v>
      </c>
      <c r="C22" s="3">
        <v>0</v>
      </c>
      <c r="D22" s="3">
        <v>0</v>
      </c>
      <c r="E22" s="3">
        <v>162</v>
      </c>
      <c r="F22" s="3">
        <v>0</v>
      </c>
      <c r="G22" s="3">
        <v>25</v>
      </c>
      <c r="H22" s="3">
        <v>50</v>
      </c>
      <c r="I22" s="1">
        <v>0</v>
      </c>
      <c r="J22" s="1">
        <v>0</v>
      </c>
      <c r="K22" s="1">
        <v>0</v>
      </c>
      <c r="L22" s="1">
        <v>162</v>
      </c>
      <c r="M22" s="2">
        <v>81</v>
      </c>
      <c r="N22" s="2">
        <v>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2:53" ht="15">
      <c r="B23" s="1" t="s">
        <v>34</v>
      </c>
      <c r="C23" s="5">
        <v>80</v>
      </c>
      <c r="D23" s="5">
        <v>80</v>
      </c>
      <c r="E23" s="5">
        <v>80</v>
      </c>
      <c r="F23" s="5">
        <v>80</v>
      </c>
      <c r="G23" s="5">
        <v>80</v>
      </c>
      <c r="H23" s="5">
        <v>80</v>
      </c>
      <c r="I23" s="1">
        <v>80</v>
      </c>
      <c r="J23" s="1">
        <v>160</v>
      </c>
      <c r="K23" s="1">
        <v>90</v>
      </c>
      <c r="L23" s="1">
        <v>90</v>
      </c>
      <c r="M23" s="2">
        <v>90</v>
      </c>
      <c r="N23" s="2">
        <v>90</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2:53" ht="15">
      <c r="B24" s="3" t="s">
        <v>35</v>
      </c>
      <c r="C24" s="3">
        <v>100</v>
      </c>
      <c r="D24" s="3">
        <v>120</v>
      </c>
      <c r="E24" s="3">
        <v>125</v>
      </c>
      <c r="F24" s="3">
        <v>130</v>
      </c>
      <c r="G24" s="3">
        <v>140</v>
      </c>
      <c r="H24" s="3">
        <v>150</v>
      </c>
      <c r="I24" s="1">
        <v>60</v>
      </c>
      <c r="J24" s="1">
        <v>65</v>
      </c>
      <c r="K24" s="1">
        <v>80</v>
      </c>
      <c r="L24" s="1">
        <v>90</v>
      </c>
      <c r="M24" s="2">
        <v>100</v>
      </c>
      <c r="N24" s="2">
        <v>123</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2:53" ht="15">
      <c r="B25" s="3" t="s">
        <v>36</v>
      </c>
      <c r="C25" s="3">
        <v>2000</v>
      </c>
      <c r="D25" s="3">
        <v>0</v>
      </c>
      <c r="E25" s="3">
        <v>0</v>
      </c>
      <c r="F25" s="3">
        <v>400.75</v>
      </c>
      <c r="G25" s="3">
        <v>0</v>
      </c>
      <c r="H25" s="3">
        <v>0</v>
      </c>
      <c r="I25" s="1">
        <v>0</v>
      </c>
      <c r="J25" s="1">
        <v>2500</v>
      </c>
      <c r="K25" s="1">
        <v>0</v>
      </c>
      <c r="L25" s="1">
        <v>1500</v>
      </c>
      <c r="M25" s="2">
        <v>0</v>
      </c>
      <c r="N25" s="2">
        <v>0</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2:53" ht="15">
      <c r="B26" s="1" t="s">
        <v>37</v>
      </c>
      <c r="C26" s="5">
        <v>120</v>
      </c>
      <c r="D26" s="5">
        <v>160</v>
      </c>
      <c r="E26" s="5">
        <v>175</v>
      </c>
      <c r="F26" s="5">
        <v>190</v>
      </c>
      <c r="G26" s="5">
        <v>250</v>
      </c>
      <c r="H26" s="5">
        <v>75</v>
      </c>
      <c r="I26" s="1">
        <v>35</v>
      </c>
      <c r="J26" s="1">
        <v>200</v>
      </c>
      <c r="K26" s="1">
        <v>100</v>
      </c>
      <c r="L26" s="1">
        <v>100</v>
      </c>
      <c r="M26" s="2">
        <v>126</v>
      </c>
      <c r="N26" s="2">
        <v>860</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15">
      <c r="A27" s="1" t="s">
        <v>38</v>
      </c>
      <c r="B27" s="1"/>
      <c r="C27" s="5"/>
      <c r="D27" s="5"/>
      <c r="E27" s="5"/>
      <c r="F27" s="5"/>
      <c r="G27" s="5"/>
      <c r="H27" s="5"/>
      <c r="I27" s="6"/>
      <c r="J27" s="6"/>
      <c r="K27" s="6"/>
      <c r="L27" s="6"/>
      <c r="M27" s="7"/>
      <c r="N27" s="7"/>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15">
      <c r="A28" s="1"/>
      <c r="B28" s="1"/>
      <c r="C28" s="8"/>
      <c r="D28" s="8"/>
      <c r="E28" s="8"/>
      <c r="F28" s="8"/>
      <c r="G28" s="8"/>
      <c r="H28" s="8"/>
      <c r="I28" s="1"/>
      <c r="J28" s="1"/>
      <c r="K28" s="1"/>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ht="15">
      <c r="A29" s="9" t="s">
        <v>39</v>
      </c>
      <c r="B29" s="10"/>
      <c r="C29" s="8"/>
      <c r="D29" s="8"/>
      <c r="E29" s="8"/>
      <c r="F29" s="8"/>
      <c r="G29" s="8"/>
      <c r="H29" s="8"/>
      <c r="I29" s="1"/>
      <c r="J29" s="1"/>
      <c r="K29" s="1"/>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2:53" ht="15">
      <c r="B30" s="1" t="s">
        <v>40</v>
      </c>
      <c r="C30" s="5">
        <v>3500</v>
      </c>
      <c r="D30" s="5">
        <v>3500</v>
      </c>
      <c r="E30" s="5">
        <v>3500</v>
      </c>
      <c r="F30" s="5">
        <v>3500</v>
      </c>
      <c r="G30" s="5">
        <v>3700</v>
      </c>
      <c r="H30" s="5">
        <v>3700</v>
      </c>
      <c r="I30" s="1">
        <v>3700</v>
      </c>
      <c r="J30" s="1">
        <v>3700</v>
      </c>
      <c r="K30" s="1">
        <v>3700</v>
      </c>
      <c r="L30" s="1">
        <v>3700</v>
      </c>
      <c r="M30" s="2">
        <v>3700</v>
      </c>
      <c r="N30" s="2">
        <v>7000</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2:53" ht="15">
      <c r="B31" s="1" t="s">
        <v>41</v>
      </c>
      <c r="C31" s="5">
        <v>1500</v>
      </c>
      <c r="D31" s="5">
        <v>1256</v>
      </c>
      <c r="E31" s="5">
        <v>2000</v>
      </c>
      <c r="F31" s="5">
        <v>2100</v>
      </c>
      <c r="G31" s="5">
        <v>1800</v>
      </c>
      <c r="H31" s="5">
        <v>1650</v>
      </c>
      <c r="I31" s="1">
        <v>1500</v>
      </c>
      <c r="J31" s="1">
        <v>500</v>
      </c>
      <c r="K31" s="1">
        <v>1250</v>
      </c>
      <c r="L31" s="1">
        <v>1600</v>
      </c>
      <c r="M31" s="2">
        <v>1800</v>
      </c>
      <c r="N31" s="2">
        <v>2100</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2:53" ht="15">
      <c r="B32" s="1" t="s">
        <v>42</v>
      </c>
      <c r="C32" s="5">
        <v>100</v>
      </c>
      <c r="D32" s="5">
        <v>150</v>
      </c>
      <c r="E32" s="5">
        <v>100</v>
      </c>
      <c r="F32" s="5">
        <v>100</v>
      </c>
      <c r="G32" s="5">
        <v>100</v>
      </c>
      <c r="H32" s="5">
        <v>100</v>
      </c>
      <c r="I32" s="1">
        <v>300</v>
      </c>
      <c r="J32" s="1">
        <v>250</v>
      </c>
      <c r="K32" s="1">
        <v>100</v>
      </c>
      <c r="L32" s="1">
        <v>100</v>
      </c>
      <c r="M32" s="2">
        <v>100</v>
      </c>
      <c r="N32" s="2">
        <v>1500</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2:53" ht="15">
      <c r="B33" s="3" t="s">
        <v>43</v>
      </c>
      <c r="C33" s="3">
        <v>350</v>
      </c>
      <c r="D33" s="3">
        <v>350</v>
      </c>
      <c r="E33" s="3">
        <v>350</v>
      </c>
      <c r="F33" s="3">
        <v>350</v>
      </c>
      <c r="G33" s="3">
        <v>350</v>
      </c>
      <c r="H33" s="3">
        <v>350</v>
      </c>
      <c r="I33" s="3">
        <v>350</v>
      </c>
      <c r="J33" s="3">
        <v>350</v>
      </c>
      <c r="K33" s="3">
        <v>350</v>
      </c>
      <c r="L33" s="3">
        <v>350</v>
      </c>
      <c r="M33" s="3">
        <v>350</v>
      </c>
      <c r="N33" s="3">
        <v>350</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2:53" ht="15">
      <c r="B34" s="1" t="s">
        <v>37</v>
      </c>
      <c r="C34" s="5">
        <v>350</v>
      </c>
      <c r="D34" s="5">
        <v>157</v>
      </c>
      <c r="E34" s="5">
        <v>45</v>
      </c>
      <c r="F34" s="5">
        <v>150</v>
      </c>
      <c r="G34" s="5">
        <v>175</v>
      </c>
      <c r="H34" s="5">
        <v>350</v>
      </c>
      <c r="I34" s="1">
        <v>135.6</v>
      </c>
      <c r="J34" s="1">
        <v>245.5</v>
      </c>
      <c r="K34" s="1">
        <v>891.25</v>
      </c>
      <c r="L34" s="1">
        <v>270</v>
      </c>
      <c r="M34" s="2">
        <v>120</v>
      </c>
      <c r="N34" s="2">
        <v>75.05</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ht="15">
      <c r="A35" s="1" t="s">
        <v>44</v>
      </c>
      <c r="B35" s="1"/>
      <c r="C35" s="5"/>
      <c r="D35" s="5"/>
      <c r="E35" s="5"/>
      <c r="F35" s="5"/>
      <c r="G35" s="5"/>
      <c r="H35" s="5"/>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2:53" ht="15">
      <c r="B36" s="1"/>
      <c r="C36" s="5"/>
      <c r="D36" s="5"/>
      <c r="E36" s="5"/>
      <c r="F36" s="5"/>
      <c r="G36" s="5"/>
      <c r="H36" s="5"/>
      <c r="I36" s="1"/>
      <c r="J36" s="1"/>
      <c r="K36" s="1"/>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ht="15.75">
      <c r="A37" s="1" t="s">
        <v>45</v>
      </c>
      <c r="B37" s="11"/>
      <c r="C37" s="12"/>
      <c r="D37" s="12"/>
      <c r="E37" s="12"/>
      <c r="F37" s="12"/>
      <c r="G37" s="12"/>
      <c r="H37" s="12"/>
      <c r="I37" s="1"/>
      <c r="J37" s="1"/>
      <c r="K37" s="1"/>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ht="15">
      <c r="A38" s="1"/>
      <c r="B38" s="1"/>
      <c r="C38" s="5"/>
      <c r="D38" s="5"/>
      <c r="E38" s="5"/>
      <c r="F38" s="5"/>
      <c r="G38" s="5"/>
      <c r="H38" s="5"/>
      <c r="I38" s="1"/>
      <c r="J38" s="1"/>
      <c r="K38" s="1"/>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2:53" ht="15.75">
      <c r="B39" s="1"/>
      <c r="C39" s="12"/>
      <c r="D39" s="12"/>
      <c r="E39" s="12"/>
      <c r="F39" s="12"/>
      <c r="G39" s="12"/>
      <c r="H39" s="12"/>
      <c r="I39" s="1"/>
      <c r="J39" s="1"/>
      <c r="K39" s="1"/>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12" ht="15.75">
      <c r="A40" s="13"/>
      <c r="B40" s="13"/>
      <c r="C40" s="13"/>
      <c r="D40" s="14"/>
      <c r="E40" s="13"/>
      <c r="F40" s="13"/>
      <c r="G40" s="13"/>
      <c r="H40" s="13"/>
      <c r="I40" s="13"/>
      <c r="J40" s="13"/>
      <c r="K40" s="13"/>
      <c r="L40" s="13"/>
    </row>
    <row r="41" spans="1:12" ht="15">
      <c r="A41" s="13"/>
      <c r="B41" s="13"/>
      <c r="C41" s="13"/>
      <c r="D41" s="13"/>
      <c r="E41" s="13"/>
      <c r="F41" s="13"/>
      <c r="G41" s="13"/>
      <c r="H41" s="13"/>
      <c r="I41" s="13"/>
      <c r="J41" s="13"/>
      <c r="K41" s="13"/>
      <c r="L41" s="13"/>
    </row>
  </sheetData>
  <sheetProtection/>
  <mergeCells count="1">
    <mergeCell ref="O1:V1"/>
  </mergeCells>
  <conditionalFormatting sqref="V7:V14">
    <cfRule type="cellIs" priority="1" dxfId="15" operator="equal">
      <formula>"Überstunden abbauen"</formula>
    </cfRule>
    <cfRule type="cellIs" priority="2" dxfId="16" operator="equal">
      <formula>"Arbeitszeit zu gering"</formula>
    </cfRule>
  </conditionalFormatting>
  <printOptions/>
  <pageMargins left="0.787401575" right="0.787401575" top="0.984251969" bottom="0.984251969" header="0.4921259845" footer="0.4921259845"/>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sheetPr>
    <tabColor indexed="41"/>
  </sheetPr>
  <dimension ref="A1:H114"/>
  <sheetViews>
    <sheetView showGridLines="0" zoomScalePageLayoutView="0" workbookViewId="0" topLeftCell="A1">
      <selection activeCell="F37" sqref="F37"/>
    </sheetView>
  </sheetViews>
  <sheetFormatPr defaultColWidth="11.00390625" defaultRowHeight="12.75"/>
  <cols>
    <col min="2" max="2" width="13.375" style="0" customWidth="1"/>
    <col min="3" max="3" width="12.00390625" style="0" customWidth="1"/>
    <col min="4" max="4" width="2.00390625" style="0" customWidth="1"/>
    <col min="5" max="5" width="12.375" style="0" customWidth="1"/>
    <col min="6" max="6" width="13.875" style="0" customWidth="1"/>
    <col min="7" max="7" width="2.625" style="0" customWidth="1"/>
  </cols>
  <sheetData>
    <row r="1" spans="1:5" ht="15">
      <c r="A1" s="337" t="s">
        <v>398</v>
      </c>
      <c r="B1" s="337"/>
      <c r="C1" s="337"/>
      <c r="D1" s="337"/>
      <c r="E1" s="337"/>
    </row>
    <row r="2" spans="2:5" ht="10.5" customHeight="1">
      <c r="B2" s="159"/>
      <c r="C2" s="159"/>
      <c r="D2" s="159"/>
      <c r="E2" s="159"/>
    </row>
    <row r="3" spans="2:5" s="15" customFormat="1" ht="16.5" customHeight="1">
      <c r="B3" s="312" t="s">
        <v>401</v>
      </c>
      <c r="C3" s="161"/>
      <c r="D3" s="161"/>
      <c r="E3" s="161"/>
    </row>
    <row r="4" spans="1:6" ht="15.75" customHeight="1">
      <c r="A4" s="294" t="s">
        <v>400</v>
      </c>
      <c r="B4" s="294" t="s">
        <v>399</v>
      </c>
      <c r="C4" s="294" t="s">
        <v>242</v>
      </c>
      <c r="D4" s="275"/>
      <c r="E4" s="295" t="s">
        <v>399</v>
      </c>
      <c r="F4" s="162">
        <v>40273</v>
      </c>
    </row>
    <row r="5" spans="1:6" ht="12.75">
      <c r="A5" s="62"/>
      <c r="B5" s="162">
        <v>40238</v>
      </c>
      <c r="C5" s="62">
        <v>7</v>
      </c>
      <c r="E5" s="295" t="s">
        <v>242</v>
      </c>
      <c r="F5" s="336">
        <f>LOOKUP(F4,Stunden)</f>
        <v>7</v>
      </c>
    </row>
    <row r="6" spans="1:3" ht="12.75">
      <c r="A6" s="62"/>
      <c r="B6" s="162"/>
      <c r="C6" s="62">
        <v>8</v>
      </c>
    </row>
    <row r="7" spans="1:3" ht="12.75">
      <c r="A7" s="62"/>
      <c r="B7" s="162"/>
      <c r="C7" s="62">
        <v>6.5</v>
      </c>
    </row>
    <row r="8" spans="1:8" ht="12.75">
      <c r="A8" s="62"/>
      <c r="B8" s="162"/>
      <c r="C8" s="62">
        <v>10</v>
      </c>
      <c r="E8" s="265" t="s">
        <v>403</v>
      </c>
      <c r="F8" s="17"/>
      <c r="G8" s="17"/>
      <c r="H8" s="17"/>
    </row>
    <row r="9" spans="1:8" ht="12.75">
      <c r="A9" s="62"/>
      <c r="B9" s="162"/>
      <c r="C9" s="62">
        <v>9</v>
      </c>
      <c r="E9" s="17" t="s">
        <v>404</v>
      </c>
      <c r="F9" s="17"/>
      <c r="G9" s="17"/>
      <c r="H9" s="17"/>
    </row>
    <row r="10" spans="1:8" ht="12.75">
      <c r="A10" s="62"/>
      <c r="B10" s="162"/>
      <c r="C10" s="62">
        <v>5</v>
      </c>
      <c r="E10" s="17" t="s">
        <v>645</v>
      </c>
      <c r="F10" s="17"/>
      <c r="G10" s="17"/>
      <c r="H10" s="17"/>
    </row>
    <row r="11" spans="1:3" ht="12.75">
      <c r="A11" s="62"/>
      <c r="B11" s="162"/>
      <c r="C11" s="62">
        <v>6</v>
      </c>
    </row>
    <row r="12" spans="1:5" ht="12.75">
      <c r="A12" s="62"/>
      <c r="B12" s="162"/>
      <c r="C12" s="62">
        <v>7</v>
      </c>
      <c r="E12" s="17" t="s">
        <v>405</v>
      </c>
    </row>
    <row r="13" spans="1:8" ht="12.75">
      <c r="A13" s="62"/>
      <c r="B13" s="162"/>
      <c r="C13" s="62">
        <v>4</v>
      </c>
      <c r="E13" s="314" t="s">
        <v>642</v>
      </c>
      <c r="F13" s="15"/>
      <c r="G13" s="15"/>
      <c r="H13" s="15"/>
    </row>
    <row r="14" spans="1:5" ht="12.75">
      <c r="A14" s="62"/>
      <c r="B14" s="162"/>
      <c r="C14" s="62">
        <v>8</v>
      </c>
      <c r="E14" s="15" t="s">
        <v>407</v>
      </c>
    </row>
    <row r="15" spans="1:3" ht="12.75">
      <c r="A15" s="62"/>
      <c r="B15" s="162"/>
      <c r="C15" s="62">
        <v>10</v>
      </c>
    </row>
    <row r="16" spans="1:8" ht="12.75">
      <c r="A16" s="62"/>
      <c r="B16" s="162"/>
      <c r="C16" s="62">
        <v>11</v>
      </c>
      <c r="E16" s="15" t="s">
        <v>406</v>
      </c>
      <c r="F16" s="15"/>
      <c r="G16" s="15"/>
      <c r="H16" s="15"/>
    </row>
    <row r="17" spans="1:8" ht="12.75">
      <c r="A17" s="62"/>
      <c r="B17" s="162"/>
      <c r="C17" s="62">
        <v>5.5</v>
      </c>
      <c r="E17" s="15" t="s">
        <v>408</v>
      </c>
      <c r="F17" s="15"/>
      <c r="G17" s="15"/>
      <c r="H17" s="15"/>
    </row>
    <row r="18" spans="1:3" ht="12.75">
      <c r="A18" s="62"/>
      <c r="B18" s="162"/>
      <c r="C18" s="62">
        <v>12</v>
      </c>
    </row>
    <row r="19" spans="1:8" ht="12.75">
      <c r="A19" s="62"/>
      <c r="B19" s="162"/>
      <c r="C19" s="62">
        <v>3</v>
      </c>
      <c r="E19" s="15" t="s">
        <v>517</v>
      </c>
      <c r="F19" s="15"/>
      <c r="G19" s="15"/>
      <c r="H19" s="15"/>
    </row>
    <row r="20" spans="1:8" ht="12.75">
      <c r="A20" s="62"/>
      <c r="B20" s="162"/>
      <c r="C20" s="62">
        <v>8</v>
      </c>
      <c r="E20" s="314" t="s">
        <v>643</v>
      </c>
      <c r="F20" s="15"/>
      <c r="G20" s="15"/>
      <c r="H20" s="15"/>
    </row>
    <row r="21" spans="1:3" ht="12.75">
      <c r="A21" s="62"/>
      <c r="B21" s="162"/>
      <c r="C21" s="62">
        <v>4</v>
      </c>
    </row>
    <row r="22" spans="1:8" ht="12.75">
      <c r="A22" s="62"/>
      <c r="B22" s="162"/>
      <c r="C22" s="62">
        <v>4</v>
      </c>
      <c r="E22" s="15" t="s">
        <v>518</v>
      </c>
      <c r="F22" s="15"/>
      <c r="G22" s="15"/>
      <c r="H22" s="15"/>
    </row>
    <row r="23" spans="1:5" ht="12.75">
      <c r="A23" s="62"/>
      <c r="B23" s="162"/>
      <c r="C23" s="62">
        <v>12</v>
      </c>
      <c r="E23" s="314" t="s">
        <v>644</v>
      </c>
    </row>
    <row r="24" spans="1:5" ht="12.75">
      <c r="A24" s="62"/>
      <c r="B24" s="162"/>
      <c r="C24" s="62">
        <v>10.5</v>
      </c>
      <c r="E24" s="17" t="s">
        <v>519</v>
      </c>
    </row>
    <row r="25" spans="1:3" ht="12.75">
      <c r="A25" s="62"/>
      <c r="B25" s="162"/>
      <c r="C25" s="62">
        <v>7</v>
      </c>
    </row>
    <row r="26" spans="1:3" ht="12.75">
      <c r="A26" s="62"/>
      <c r="B26" s="162"/>
      <c r="C26" s="62">
        <v>8</v>
      </c>
    </row>
    <row r="27" spans="1:3" ht="12.75">
      <c r="A27" s="62"/>
      <c r="B27" s="162"/>
      <c r="C27" s="62">
        <v>6</v>
      </c>
    </row>
    <row r="28" spans="1:3" ht="12.75">
      <c r="A28" s="62"/>
      <c r="B28" s="162"/>
      <c r="C28" s="62">
        <v>8.5</v>
      </c>
    </row>
    <row r="29" spans="1:3" ht="12.75">
      <c r="A29" s="62"/>
      <c r="B29" s="162"/>
      <c r="C29" s="62">
        <v>7</v>
      </c>
    </row>
    <row r="30" spans="1:3" ht="12.75">
      <c r="A30" s="62"/>
      <c r="B30" s="162"/>
      <c r="C30" s="62">
        <v>8</v>
      </c>
    </row>
    <row r="31" spans="1:3" ht="12.75">
      <c r="A31" s="62"/>
      <c r="B31" s="162"/>
      <c r="C31" s="62">
        <v>6.5</v>
      </c>
    </row>
    <row r="32" spans="1:3" ht="12.75">
      <c r="A32" s="62"/>
      <c r="B32" s="162"/>
      <c r="C32" s="62">
        <v>10</v>
      </c>
    </row>
    <row r="33" spans="1:3" ht="12.75">
      <c r="A33" s="62"/>
      <c r="B33" s="162"/>
      <c r="C33" s="62">
        <v>9</v>
      </c>
    </row>
    <row r="34" spans="1:3" ht="12.75">
      <c r="A34" s="62"/>
      <c r="B34" s="162"/>
      <c r="C34" s="62">
        <v>5</v>
      </c>
    </row>
    <row r="35" spans="1:3" ht="12.75">
      <c r="A35" s="62"/>
      <c r="B35" s="162"/>
      <c r="C35" s="62">
        <v>6</v>
      </c>
    </row>
    <row r="36" spans="1:3" ht="12.75">
      <c r="A36" s="62"/>
      <c r="B36" s="162"/>
      <c r="C36" s="62">
        <v>7</v>
      </c>
    </row>
    <row r="37" spans="1:3" ht="12.75">
      <c r="A37" s="62"/>
      <c r="B37" s="162"/>
      <c r="C37" s="62">
        <v>4</v>
      </c>
    </row>
    <row r="38" spans="1:3" ht="12.75">
      <c r="A38" s="62"/>
      <c r="B38" s="162"/>
      <c r="C38" s="62">
        <v>8</v>
      </c>
    </row>
    <row r="39" spans="1:3" ht="12.75">
      <c r="A39" s="62"/>
      <c r="B39" s="162"/>
      <c r="C39" s="62">
        <v>10</v>
      </c>
    </row>
    <row r="40" spans="1:3" ht="12.75">
      <c r="A40" s="62"/>
      <c r="B40" s="162"/>
      <c r="C40" s="62">
        <v>11</v>
      </c>
    </row>
    <row r="41" spans="1:3" ht="12.75">
      <c r="A41" s="62"/>
      <c r="B41" s="162"/>
      <c r="C41" s="62">
        <v>5.5</v>
      </c>
    </row>
    <row r="42" spans="1:3" ht="12.75">
      <c r="A42" s="62"/>
      <c r="B42" s="162"/>
      <c r="C42" s="62">
        <v>12</v>
      </c>
    </row>
    <row r="43" spans="1:3" ht="12.75">
      <c r="A43" s="62"/>
      <c r="B43" s="162"/>
      <c r="C43" s="62">
        <v>3</v>
      </c>
    </row>
    <row r="44" spans="1:3" ht="12.75">
      <c r="A44" s="62"/>
      <c r="B44" s="162"/>
      <c r="C44" s="62">
        <v>8</v>
      </c>
    </row>
    <row r="45" spans="1:3" ht="12.75">
      <c r="A45" s="62"/>
      <c r="B45" s="162"/>
      <c r="C45" s="62">
        <v>4</v>
      </c>
    </row>
    <row r="46" spans="1:3" ht="12.75">
      <c r="A46" s="62"/>
      <c r="B46" s="162"/>
      <c r="C46" s="62">
        <v>4</v>
      </c>
    </row>
    <row r="47" spans="1:3" ht="12.75">
      <c r="A47" s="62"/>
      <c r="B47" s="162"/>
      <c r="C47" s="62">
        <v>12</v>
      </c>
    </row>
    <row r="48" spans="1:3" ht="12.75">
      <c r="A48" s="62"/>
      <c r="B48" s="162"/>
      <c r="C48" s="62">
        <v>10.5</v>
      </c>
    </row>
    <row r="49" spans="1:3" ht="12.75">
      <c r="A49" s="62"/>
      <c r="B49" s="162"/>
      <c r="C49" s="62">
        <v>7</v>
      </c>
    </row>
    <row r="50" spans="1:3" ht="12.75">
      <c r="A50" s="62"/>
      <c r="B50" s="162"/>
      <c r="C50" s="62">
        <v>8</v>
      </c>
    </row>
    <row r="51" spans="1:3" ht="12.75">
      <c r="A51" s="62"/>
      <c r="B51" s="162"/>
      <c r="C51" s="62">
        <v>6</v>
      </c>
    </row>
    <row r="52" spans="1:3" ht="12.75">
      <c r="A52" s="62"/>
      <c r="B52" s="162"/>
      <c r="C52" s="62">
        <v>8.5</v>
      </c>
    </row>
    <row r="53" spans="1:3" ht="12.75">
      <c r="A53" s="62"/>
      <c r="B53" s="162"/>
      <c r="C53" s="62">
        <v>7</v>
      </c>
    </row>
    <row r="54" spans="1:3" ht="12.75">
      <c r="A54" s="62"/>
      <c r="B54" s="162"/>
      <c r="C54" s="62">
        <v>8</v>
      </c>
    </row>
    <row r="55" spans="1:3" ht="12.75">
      <c r="A55" s="62"/>
      <c r="B55" s="162"/>
      <c r="C55" s="62">
        <v>6.5</v>
      </c>
    </row>
    <row r="56" spans="1:3" ht="12.75">
      <c r="A56" s="62"/>
      <c r="B56" s="162"/>
      <c r="C56" s="62">
        <v>10</v>
      </c>
    </row>
    <row r="57" spans="1:3" ht="12.75">
      <c r="A57" s="62"/>
      <c r="B57" s="162"/>
      <c r="C57" s="62">
        <v>9</v>
      </c>
    </row>
    <row r="58" spans="1:3" ht="12.75">
      <c r="A58" s="62"/>
      <c r="B58" s="162"/>
      <c r="C58" s="62">
        <v>5</v>
      </c>
    </row>
    <row r="59" spans="1:3" ht="12.75">
      <c r="A59" s="62"/>
      <c r="B59" s="162"/>
      <c r="C59" s="62">
        <v>6</v>
      </c>
    </row>
    <row r="60" spans="1:3" ht="12.75">
      <c r="A60" s="62"/>
      <c r="B60" s="162"/>
      <c r="C60" s="62">
        <v>7</v>
      </c>
    </row>
    <row r="61" spans="1:3" ht="12.75">
      <c r="A61" s="62"/>
      <c r="B61" s="162"/>
      <c r="C61" s="62">
        <v>4</v>
      </c>
    </row>
    <row r="62" spans="1:3" ht="12.75">
      <c r="A62" s="62"/>
      <c r="B62" s="162"/>
      <c r="C62" s="62">
        <v>8</v>
      </c>
    </row>
    <row r="63" spans="1:3" ht="12.75">
      <c r="A63" s="62"/>
      <c r="B63" s="162"/>
      <c r="C63" s="62">
        <v>10</v>
      </c>
    </row>
    <row r="64" spans="1:3" ht="12.75">
      <c r="A64" s="62"/>
      <c r="B64" s="162"/>
      <c r="C64" s="62">
        <v>11</v>
      </c>
    </row>
    <row r="65" spans="1:3" ht="12.75">
      <c r="A65" s="62"/>
      <c r="B65" s="162"/>
      <c r="C65" s="62">
        <v>5.5</v>
      </c>
    </row>
    <row r="66" spans="1:3" ht="12.75">
      <c r="A66" s="62"/>
      <c r="B66" s="162"/>
      <c r="C66" s="62">
        <v>12</v>
      </c>
    </row>
    <row r="67" spans="1:3" ht="12.75">
      <c r="A67" s="62"/>
      <c r="B67" s="162"/>
      <c r="C67" s="62">
        <v>3</v>
      </c>
    </row>
    <row r="68" spans="1:3" ht="12.75">
      <c r="A68" s="62"/>
      <c r="B68" s="162"/>
      <c r="C68" s="62">
        <v>8</v>
      </c>
    </row>
    <row r="69" spans="1:3" ht="12.75">
      <c r="A69" s="62"/>
      <c r="B69" s="162"/>
      <c r="C69" s="62">
        <v>4</v>
      </c>
    </row>
    <row r="70" spans="1:3" ht="12.75">
      <c r="A70" s="62"/>
      <c r="B70" s="162"/>
      <c r="C70" s="62">
        <v>4</v>
      </c>
    </row>
    <row r="71" spans="1:3" ht="12.75">
      <c r="A71" s="62"/>
      <c r="B71" s="162"/>
      <c r="C71" s="62">
        <v>12</v>
      </c>
    </row>
    <row r="72" spans="1:3" ht="12.75">
      <c r="A72" s="62"/>
      <c r="B72" s="162"/>
      <c r="C72" s="62">
        <v>10.5</v>
      </c>
    </row>
    <row r="73" spans="1:3" ht="12.75">
      <c r="A73" s="62"/>
      <c r="B73" s="162"/>
      <c r="C73" s="62">
        <v>7</v>
      </c>
    </row>
    <row r="74" spans="1:3" ht="12.75">
      <c r="A74" s="62"/>
      <c r="B74" s="162"/>
      <c r="C74" s="62">
        <v>8</v>
      </c>
    </row>
    <row r="75" spans="1:3" ht="12.75">
      <c r="A75" s="62"/>
      <c r="B75" s="162"/>
      <c r="C75" s="62">
        <v>6</v>
      </c>
    </row>
    <row r="76" spans="1:3" ht="12.75">
      <c r="A76" s="62"/>
      <c r="B76" s="162"/>
      <c r="C76" s="62">
        <v>8.5</v>
      </c>
    </row>
    <row r="77" spans="1:3" ht="12.75">
      <c r="A77" s="62"/>
      <c r="B77" s="162"/>
      <c r="C77" s="62">
        <v>7</v>
      </c>
    </row>
    <row r="78" spans="1:3" ht="12.75">
      <c r="A78" s="62"/>
      <c r="B78" s="162"/>
      <c r="C78" s="62">
        <v>8</v>
      </c>
    </row>
    <row r="79" spans="1:3" ht="12.75">
      <c r="A79" s="62"/>
      <c r="B79" s="162"/>
      <c r="C79" s="62">
        <v>6.5</v>
      </c>
    </row>
    <row r="80" spans="1:3" ht="12.75">
      <c r="A80" s="62"/>
      <c r="B80" s="162"/>
      <c r="C80" s="62">
        <v>10</v>
      </c>
    </row>
    <row r="81" spans="1:3" ht="12.75">
      <c r="A81" s="62"/>
      <c r="B81" s="162"/>
      <c r="C81" s="62">
        <v>9</v>
      </c>
    </row>
    <row r="82" spans="1:3" ht="12.75">
      <c r="A82" s="62"/>
      <c r="B82" s="162"/>
      <c r="C82" s="62">
        <v>5</v>
      </c>
    </row>
    <row r="83" spans="1:3" ht="12.75">
      <c r="A83" s="62"/>
      <c r="B83" s="162"/>
      <c r="C83" s="62">
        <v>6</v>
      </c>
    </row>
    <row r="84" spans="1:3" ht="12.75">
      <c r="A84" s="62"/>
      <c r="B84" s="162"/>
      <c r="C84" s="62">
        <v>7</v>
      </c>
    </row>
    <row r="85" spans="1:3" ht="12.75">
      <c r="A85" s="62"/>
      <c r="B85" s="162"/>
      <c r="C85" s="62">
        <v>4</v>
      </c>
    </row>
    <row r="86" spans="1:3" ht="12.75">
      <c r="A86" s="62"/>
      <c r="B86" s="162"/>
      <c r="C86" s="62">
        <v>8</v>
      </c>
    </row>
    <row r="87" spans="1:3" ht="12.75">
      <c r="A87" s="62"/>
      <c r="B87" s="162"/>
      <c r="C87" s="62">
        <v>10</v>
      </c>
    </row>
    <row r="88" spans="1:3" ht="12.75">
      <c r="A88" s="62"/>
      <c r="B88" s="162"/>
      <c r="C88" s="62">
        <v>11</v>
      </c>
    </row>
    <row r="89" spans="1:3" ht="12.75">
      <c r="A89" s="62"/>
      <c r="B89" s="162"/>
      <c r="C89" s="62">
        <v>5.5</v>
      </c>
    </row>
    <row r="90" spans="1:3" ht="12.75">
      <c r="A90" s="62"/>
      <c r="B90" s="162"/>
      <c r="C90" s="62">
        <v>12</v>
      </c>
    </row>
    <row r="91" spans="1:3" ht="12.75">
      <c r="A91" s="62"/>
      <c r="B91" s="162"/>
      <c r="C91" s="62">
        <v>3</v>
      </c>
    </row>
    <row r="92" spans="1:3" ht="12.75">
      <c r="A92" s="62"/>
      <c r="B92" s="162"/>
      <c r="C92" s="157">
        <v>8</v>
      </c>
    </row>
    <row r="93" spans="1:3" ht="12.75">
      <c r="A93" s="62"/>
      <c r="B93" s="162"/>
      <c r="C93" s="62">
        <v>8.5</v>
      </c>
    </row>
    <row r="94" spans="1:3" ht="12.75">
      <c r="A94" s="62"/>
      <c r="B94" s="162"/>
      <c r="C94" s="62">
        <v>7</v>
      </c>
    </row>
    <row r="95" spans="1:3" ht="12.75">
      <c r="A95" s="62"/>
      <c r="B95" s="162"/>
      <c r="C95" s="62">
        <v>8</v>
      </c>
    </row>
    <row r="96" spans="1:3" ht="12" customHeight="1">
      <c r="A96" s="62"/>
      <c r="B96" s="162"/>
      <c r="C96" s="62">
        <v>6.5</v>
      </c>
    </row>
    <row r="97" spans="1:3" ht="12.75">
      <c r="A97" s="62"/>
      <c r="B97" s="162"/>
      <c r="C97" s="62">
        <v>10</v>
      </c>
    </row>
    <row r="98" spans="1:3" ht="12.75">
      <c r="A98" s="62"/>
      <c r="B98" s="162"/>
      <c r="C98" s="62">
        <v>9</v>
      </c>
    </row>
    <row r="99" spans="1:3" ht="12.75">
      <c r="A99" s="62"/>
      <c r="B99" s="162"/>
      <c r="C99" s="62">
        <v>5</v>
      </c>
    </row>
    <row r="100" spans="1:3" ht="12.75">
      <c r="A100" s="62"/>
      <c r="B100" s="162"/>
      <c r="C100" s="62">
        <v>6</v>
      </c>
    </row>
    <row r="101" spans="1:3" ht="12.75">
      <c r="A101" s="62"/>
      <c r="B101" s="162"/>
      <c r="C101" s="62">
        <v>7</v>
      </c>
    </row>
    <row r="102" spans="1:3" ht="12.75">
      <c r="A102" s="62"/>
      <c r="B102" s="162"/>
      <c r="C102" s="62">
        <v>4</v>
      </c>
    </row>
    <row r="103" spans="1:3" ht="12.75">
      <c r="A103" s="62"/>
      <c r="B103" s="162"/>
      <c r="C103" s="62">
        <v>8</v>
      </c>
    </row>
    <row r="104" spans="1:3" ht="12.75">
      <c r="A104" s="62"/>
      <c r="B104" s="162"/>
      <c r="C104" s="62">
        <v>10</v>
      </c>
    </row>
    <row r="105" spans="1:3" ht="12.75">
      <c r="A105" s="62"/>
      <c r="B105" s="162"/>
      <c r="C105" s="62">
        <v>11</v>
      </c>
    </row>
    <row r="106" spans="1:3" ht="12.75">
      <c r="A106" s="62"/>
      <c r="B106" s="162"/>
      <c r="C106" s="62">
        <v>5.5</v>
      </c>
    </row>
    <row r="107" spans="1:3" ht="12.75">
      <c r="A107" s="62"/>
      <c r="B107" s="162"/>
      <c r="C107" s="62">
        <v>12</v>
      </c>
    </row>
    <row r="108" spans="1:3" ht="12.75">
      <c r="A108" s="62"/>
      <c r="B108" s="162"/>
      <c r="C108" s="62">
        <v>3</v>
      </c>
    </row>
    <row r="109" spans="1:3" ht="12.75">
      <c r="A109" s="62"/>
      <c r="B109" s="162"/>
      <c r="C109" s="157">
        <v>8</v>
      </c>
    </row>
    <row r="110" spans="1:3" ht="12.75">
      <c r="A110" s="62"/>
      <c r="B110" s="162"/>
      <c r="C110" s="62">
        <v>8.5</v>
      </c>
    </row>
    <row r="111" spans="1:3" ht="12.75">
      <c r="A111" s="62"/>
      <c r="B111" s="162"/>
      <c r="C111" s="62">
        <v>7</v>
      </c>
    </row>
    <row r="112" spans="1:3" ht="12.75">
      <c r="A112" s="62"/>
      <c r="B112" s="162"/>
      <c r="C112" s="62">
        <v>8</v>
      </c>
    </row>
    <row r="113" spans="1:3" ht="12.75">
      <c r="A113" s="62"/>
      <c r="B113" s="162"/>
      <c r="C113" s="62">
        <v>7.5</v>
      </c>
    </row>
    <row r="114" spans="1:3" ht="12.75">
      <c r="A114" s="62"/>
      <c r="B114" s="162"/>
      <c r="C114" s="62">
        <v>9</v>
      </c>
    </row>
  </sheetData>
  <sheetProtection/>
  <mergeCells count="1">
    <mergeCell ref="A1:E1"/>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42"/>
  </sheetPr>
  <dimension ref="A1:L98"/>
  <sheetViews>
    <sheetView showGridLines="0" zoomScalePageLayoutView="0" workbookViewId="0" topLeftCell="A1">
      <selection activeCell="F34" sqref="F34"/>
    </sheetView>
  </sheetViews>
  <sheetFormatPr defaultColWidth="11.00390625" defaultRowHeight="12.75"/>
  <cols>
    <col min="1" max="1" width="8.75390625" style="0" customWidth="1"/>
    <col min="2" max="2" width="23.25390625" style="0" customWidth="1"/>
    <col min="3" max="3" width="15.25390625" style="0" customWidth="1"/>
    <col min="4" max="4" width="25.00390625" style="0" customWidth="1"/>
    <col min="5" max="5" width="17.25390625" style="0" customWidth="1"/>
    <col min="6" max="6" width="11.00390625" style="218" customWidth="1"/>
    <col min="13" max="14" width="11.00390625" style="152" customWidth="1"/>
  </cols>
  <sheetData>
    <row r="1" spans="1:12" ht="15">
      <c r="A1" s="337" t="s">
        <v>318</v>
      </c>
      <c r="B1" s="337"/>
      <c r="C1" s="337"/>
      <c r="D1" s="337"/>
      <c r="E1" s="337"/>
      <c r="G1" s="152"/>
      <c r="H1" s="152"/>
      <c r="I1" s="152"/>
      <c r="J1" s="152"/>
      <c r="K1" s="152"/>
      <c r="L1" s="152"/>
    </row>
    <row r="2" spans="7:12" ht="12.75">
      <c r="G2" s="152"/>
      <c r="H2" s="152"/>
      <c r="I2" s="152"/>
      <c r="J2" s="152"/>
      <c r="K2" s="152"/>
      <c r="L2" s="152"/>
    </row>
    <row r="3" spans="1:12" ht="12.75">
      <c r="A3" t="s">
        <v>319</v>
      </c>
      <c r="G3" s="152"/>
      <c r="H3" s="152"/>
      <c r="I3" s="152"/>
      <c r="J3" s="152"/>
      <c r="K3" s="152"/>
      <c r="L3" s="152"/>
    </row>
    <row r="4" spans="1:12" ht="12.75">
      <c r="A4" t="s">
        <v>320</v>
      </c>
      <c r="G4" s="152"/>
      <c r="H4" s="152"/>
      <c r="I4" s="152"/>
      <c r="J4" s="152"/>
      <c r="K4" s="152"/>
      <c r="L4" s="152"/>
    </row>
    <row r="5" spans="7:12" ht="12.75">
      <c r="G5" s="152"/>
      <c r="H5" s="152"/>
      <c r="I5" s="152"/>
      <c r="J5" s="152"/>
      <c r="K5" s="152"/>
      <c r="L5" s="152"/>
    </row>
    <row r="6" spans="1:12" ht="12.75">
      <c r="A6" s="254" t="s">
        <v>321</v>
      </c>
      <c r="B6" s="255" t="s">
        <v>322</v>
      </c>
      <c r="C6" s="255" t="s">
        <v>323</v>
      </c>
      <c r="D6" s="256"/>
      <c r="E6" s="257"/>
      <c r="G6" s="152"/>
      <c r="H6" s="152"/>
      <c r="I6" s="152"/>
      <c r="J6" s="152"/>
      <c r="K6" s="152"/>
      <c r="L6" s="152"/>
    </row>
    <row r="7" spans="1:12" ht="12.75">
      <c r="A7" s="139" t="s">
        <v>324</v>
      </c>
      <c r="B7" s="62" t="s">
        <v>331</v>
      </c>
      <c r="C7" s="146" t="s">
        <v>332</v>
      </c>
      <c r="D7" s="150"/>
      <c r="E7" s="151"/>
      <c r="G7" s="152"/>
      <c r="H7" s="152"/>
      <c r="I7" s="152"/>
      <c r="J7" s="152"/>
      <c r="K7" s="152"/>
      <c r="L7" s="152"/>
    </row>
    <row r="8" spans="1:12" ht="12.75">
      <c r="A8" s="139" t="s">
        <v>325</v>
      </c>
      <c r="B8" s="62" t="s">
        <v>328</v>
      </c>
      <c r="C8" s="147" t="s">
        <v>333</v>
      </c>
      <c r="D8" s="148"/>
      <c r="E8" s="149"/>
      <c r="G8" s="152"/>
      <c r="H8" s="152"/>
      <c r="I8" s="152"/>
      <c r="J8" s="152"/>
      <c r="K8" s="152"/>
      <c r="L8" s="152"/>
    </row>
    <row r="9" spans="1:12" ht="12.75">
      <c r="A9" s="139" t="s">
        <v>326</v>
      </c>
      <c r="B9" s="62" t="s">
        <v>330</v>
      </c>
      <c r="C9" s="146" t="s">
        <v>334</v>
      </c>
      <c r="D9" s="150"/>
      <c r="E9" s="151"/>
      <c r="G9" s="152"/>
      <c r="H9" s="152"/>
      <c r="I9" s="152"/>
      <c r="J9" s="152"/>
      <c r="K9" s="152"/>
      <c r="L9" s="152"/>
    </row>
    <row r="10" spans="1:12" ht="12.75">
      <c r="A10" s="231" t="s">
        <v>327</v>
      </c>
      <c r="B10" s="231" t="s">
        <v>329</v>
      </c>
      <c r="C10" s="150" t="s">
        <v>499</v>
      </c>
      <c r="D10" s="150"/>
      <c r="E10" s="151"/>
      <c r="G10" s="152"/>
      <c r="H10" s="152"/>
      <c r="I10" s="152"/>
      <c r="J10" s="152"/>
      <c r="K10" s="152"/>
      <c r="L10" s="152"/>
    </row>
    <row r="11" spans="7:12" ht="12.75">
      <c r="G11" s="152"/>
      <c r="H11" s="152"/>
      <c r="I11" s="152"/>
      <c r="J11" s="152"/>
      <c r="K11" s="152"/>
      <c r="L11" s="152"/>
    </row>
    <row r="12" spans="7:12" ht="12.75">
      <c r="G12" s="152"/>
      <c r="H12" s="152"/>
      <c r="I12" s="152"/>
      <c r="J12" s="152"/>
      <c r="K12" s="152"/>
      <c r="L12" s="152"/>
    </row>
    <row r="13" spans="1:12" ht="14.25">
      <c r="A13" s="156" t="s">
        <v>335</v>
      </c>
      <c r="G13" s="152"/>
      <c r="H13" s="152"/>
      <c r="I13" s="152"/>
      <c r="J13" s="152"/>
      <c r="K13" s="152"/>
      <c r="L13" s="152"/>
    </row>
    <row r="14" spans="1:12" ht="15.75" customHeight="1">
      <c r="A14" t="s">
        <v>500</v>
      </c>
      <c r="G14" s="152"/>
      <c r="H14" s="152"/>
      <c r="I14" s="152"/>
      <c r="J14" s="152"/>
      <c r="K14" s="152"/>
      <c r="L14" s="152"/>
    </row>
    <row r="15" spans="1:12" ht="12.75">
      <c r="A15" t="s">
        <v>376</v>
      </c>
      <c r="G15" s="152"/>
      <c r="H15" s="152"/>
      <c r="I15" s="152"/>
      <c r="J15" s="152"/>
      <c r="K15" s="152"/>
      <c r="L15" s="152"/>
    </row>
    <row r="16" spans="1:12" ht="12.75">
      <c r="A16" t="s">
        <v>375</v>
      </c>
      <c r="G16" s="152"/>
      <c r="H16" s="152"/>
      <c r="I16" s="152"/>
      <c r="J16" s="152"/>
      <c r="K16" s="152"/>
      <c r="L16" s="152"/>
    </row>
    <row r="17" spans="3:12" ht="12.75">
      <c r="C17" s="141"/>
      <c r="D17" s="141"/>
      <c r="G17" s="152"/>
      <c r="H17" s="152"/>
      <c r="I17" s="152"/>
      <c r="J17" s="152"/>
      <c r="K17" s="152"/>
      <c r="L17" s="152"/>
    </row>
    <row r="18" spans="3:12" ht="12.75">
      <c r="C18" s="142"/>
      <c r="D18" s="142"/>
      <c r="G18" s="152"/>
      <c r="H18" s="152"/>
      <c r="I18" s="152"/>
      <c r="J18" s="152"/>
      <c r="K18" s="152"/>
      <c r="L18" s="152"/>
    </row>
    <row r="19" spans="3:12" ht="12.75">
      <c r="C19" s="141"/>
      <c r="D19" s="143"/>
      <c r="G19" s="152"/>
      <c r="H19" s="152"/>
      <c r="I19" s="152"/>
      <c r="J19" s="152"/>
      <c r="K19" s="152"/>
      <c r="L19" s="152"/>
    </row>
    <row r="20" spans="3:12" ht="12.75">
      <c r="C20" s="141"/>
      <c r="D20" s="143"/>
      <c r="G20" s="152"/>
      <c r="H20" s="152"/>
      <c r="I20" s="152"/>
      <c r="J20" s="152"/>
      <c r="K20" s="152"/>
      <c r="L20" s="152"/>
    </row>
    <row r="21" spans="3:12" ht="12.75">
      <c r="C21" s="141"/>
      <c r="D21" s="144"/>
      <c r="G21" s="152"/>
      <c r="H21" s="152"/>
      <c r="I21" s="152"/>
      <c r="J21" s="152"/>
      <c r="K21" s="152"/>
      <c r="L21" s="152"/>
    </row>
    <row r="22" spans="3:12" ht="12.75">
      <c r="C22" s="141"/>
      <c r="D22" s="141"/>
      <c r="G22" s="152"/>
      <c r="H22" s="152"/>
      <c r="I22" s="152"/>
      <c r="J22" s="152"/>
      <c r="K22" s="152"/>
      <c r="L22" s="152"/>
    </row>
    <row r="23" spans="7:12" ht="12.75">
      <c r="G23" s="152"/>
      <c r="H23" s="152"/>
      <c r="I23" s="152"/>
      <c r="J23" s="152"/>
      <c r="K23" s="152"/>
      <c r="L23" s="152"/>
    </row>
    <row r="24" spans="7:12" ht="12.75">
      <c r="G24" s="152"/>
      <c r="H24" s="152"/>
      <c r="I24" s="152"/>
      <c r="J24" s="152"/>
      <c r="K24" s="152"/>
      <c r="L24" s="152"/>
    </row>
    <row r="25" spans="1:12" ht="14.25">
      <c r="A25" s="122" t="s">
        <v>336</v>
      </c>
      <c r="B25" s="136"/>
      <c r="C25" s="136"/>
      <c r="D25" s="136"/>
      <c r="E25" s="136"/>
      <c r="F25" s="136"/>
      <c r="G25" s="152"/>
      <c r="H25" s="152"/>
      <c r="I25" s="152"/>
      <c r="J25" s="152"/>
      <c r="K25" s="152"/>
      <c r="L25" s="152"/>
    </row>
    <row r="26" spans="1:12" ht="15" customHeight="1">
      <c r="A26" t="s">
        <v>337</v>
      </c>
      <c r="G26" s="152"/>
      <c r="H26" s="152"/>
      <c r="I26" s="152"/>
      <c r="J26" s="152"/>
      <c r="K26" s="152"/>
      <c r="L26" s="152"/>
    </row>
    <row r="27" spans="1:12" ht="12.75">
      <c r="A27" t="s">
        <v>338</v>
      </c>
      <c r="G27" s="152"/>
      <c r="H27" s="152"/>
      <c r="I27" s="152"/>
      <c r="J27" s="152"/>
      <c r="K27" s="152"/>
      <c r="L27" s="152"/>
    </row>
    <row r="28" spans="7:12" ht="12.75">
      <c r="G28" s="152"/>
      <c r="H28" s="152"/>
      <c r="I28" s="152"/>
      <c r="J28" s="152"/>
      <c r="K28" s="152"/>
      <c r="L28" s="152"/>
    </row>
    <row r="29" spans="1:12" ht="14.25">
      <c r="A29" s="122" t="s">
        <v>339</v>
      </c>
      <c r="B29" s="136"/>
      <c r="C29" s="136"/>
      <c r="D29" s="136"/>
      <c r="E29" s="136"/>
      <c r="F29" s="136"/>
      <c r="G29" s="152"/>
      <c r="H29" s="152"/>
      <c r="I29" s="152"/>
      <c r="J29" s="152"/>
      <c r="K29" s="152"/>
      <c r="L29" s="152"/>
    </row>
    <row r="30" spans="1:12" ht="12.75">
      <c r="A30" s="17"/>
      <c r="G30" s="152"/>
      <c r="H30" s="152"/>
      <c r="I30" s="152"/>
      <c r="J30" s="152"/>
      <c r="K30" s="152"/>
      <c r="L30" s="152"/>
    </row>
    <row r="31" spans="1:12" ht="12.75">
      <c r="A31" s="137" t="s">
        <v>340</v>
      </c>
      <c r="B31" s="62" t="s">
        <v>346</v>
      </c>
      <c r="C31" s="138" t="s">
        <v>351</v>
      </c>
      <c r="D31" s="220">
        <v>9</v>
      </c>
      <c r="E31" s="118"/>
      <c r="G31" s="152"/>
      <c r="H31" s="152"/>
      <c r="I31" s="152"/>
      <c r="J31" s="152"/>
      <c r="K31" s="152"/>
      <c r="L31" s="152"/>
    </row>
    <row r="32" spans="1:12" ht="12.75">
      <c r="A32" s="137" t="s">
        <v>341</v>
      </c>
      <c r="B32" s="62" t="s">
        <v>347</v>
      </c>
      <c r="C32" s="138" t="s">
        <v>352</v>
      </c>
      <c r="D32" s="146">
        <v>3</v>
      </c>
      <c r="E32" s="118"/>
      <c r="G32" s="152"/>
      <c r="H32" s="152"/>
      <c r="I32" s="152"/>
      <c r="J32" s="152"/>
      <c r="K32" s="152"/>
      <c r="L32" s="152"/>
    </row>
    <row r="33" spans="1:12" ht="12.75">
      <c r="A33" s="137" t="s">
        <v>342</v>
      </c>
      <c r="B33" s="62" t="s">
        <v>58</v>
      </c>
      <c r="C33" s="138" t="s">
        <v>353</v>
      </c>
      <c r="D33" s="146">
        <v>18</v>
      </c>
      <c r="E33" s="118"/>
      <c r="G33" s="152"/>
      <c r="H33" s="152"/>
      <c r="I33" s="152"/>
      <c r="J33" s="152"/>
      <c r="K33" s="152"/>
      <c r="L33" s="152"/>
    </row>
    <row r="34" spans="1:12" ht="12.75">
      <c r="A34" s="137" t="s">
        <v>343</v>
      </c>
      <c r="B34" s="62" t="s">
        <v>348</v>
      </c>
      <c r="C34" s="138" t="s">
        <v>354</v>
      </c>
      <c r="D34" s="146">
        <v>2</v>
      </c>
      <c r="E34" s="118"/>
      <c r="G34" s="152"/>
      <c r="H34" s="152"/>
      <c r="I34" s="152"/>
      <c r="J34" s="152"/>
      <c r="K34" s="152"/>
      <c r="L34" s="152"/>
    </row>
    <row r="35" spans="1:12" ht="12.75">
      <c r="A35" s="137" t="s">
        <v>344</v>
      </c>
      <c r="B35" s="62" t="s">
        <v>349</v>
      </c>
      <c r="C35" s="138" t="s">
        <v>355</v>
      </c>
      <c r="D35" s="146">
        <v>0.6</v>
      </c>
      <c r="E35" s="118"/>
      <c r="G35" s="152"/>
      <c r="H35" s="152"/>
      <c r="I35" s="152"/>
      <c r="J35" s="152"/>
      <c r="K35" s="152"/>
      <c r="L35" s="152"/>
    </row>
    <row r="36" spans="1:12" ht="12.75">
      <c r="A36" s="137" t="s">
        <v>345</v>
      </c>
      <c r="B36" s="62" t="s">
        <v>350</v>
      </c>
      <c r="C36" s="138" t="s">
        <v>356</v>
      </c>
      <c r="D36" s="146">
        <f>2^4</f>
        <v>16</v>
      </c>
      <c r="E36" s="118"/>
      <c r="G36" s="152"/>
      <c r="H36" s="152"/>
      <c r="I36" s="152"/>
      <c r="J36" s="152"/>
      <c r="K36" s="152"/>
      <c r="L36" s="152"/>
    </row>
    <row r="37" spans="7:12" ht="12.75">
      <c r="G37" s="152"/>
      <c r="H37" s="152"/>
      <c r="I37" s="152"/>
      <c r="J37" s="152"/>
      <c r="K37" s="152"/>
      <c r="L37" s="152"/>
    </row>
    <row r="38" spans="7:12" ht="12.75">
      <c r="G38" s="152"/>
      <c r="H38" s="152"/>
      <c r="I38" s="152"/>
      <c r="J38" s="152"/>
      <c r="K38" s="152"/>
      <c r="L38" s="152"/>
    </row>
    <row r="39" spans="1:12" ht="14.25">
      <c r="A39" s="232" t="s">
        <v>357</v>
      </c>
      <c r="B39" s="136"/>
      <c r="C39" s="136"/>
      <c r="D39" s="136"/>
      <c r="E39" s="136"/>
      <c r="F39" s="136"/>
      <c r="G39" s="152"/>
      <c r="H39" s="152"/>
      <c r="I39" s="152"/>
      <c r="J39" s="152"/>
      <c r="K39" s="152"/>
      <c r="L39" s="152"/>
    </row>
    <row r="40" spans="7:12" ht="12.75">
      <c r="G40" s="152"/>
      <c r="H40" s="152"/>
      <c r="I40" s="152"/>
      <c r="J40" s="152"/>
      <c r="K40" s="152"/>
      <c r="L40" s="152"/>
    </row>
    <row r="41" spans="1:12" ht="12.75">
      <c r="A41" s="137" t="s">
        <v>358</v>
      </c>
      <c r="B41" s="62" t="s">
        <v>364</v>
      </c>
      <c r="C41" s="138" t="s">
        <v>370</v>
      </c>
      <c r="D41" s="219" t="b">
        <v>1</v>
      </c>
      <c r="E41" s="118"/>
      <c r="G41" s="152"/>
      <c r="H41" s="152"/>
      <c r="I41" s="152"/>
      <c r="J41" s="152"/>
      <c r="K41" s="152"/>
      <c r="L41" s="152"/>
    </row>
    <row r="42" spans="1:12" ht="12.75">
      <c r="A42" s="137" t="s">
        <v>359</v>
      </c>
      <c r="B42" s="62" t="s">
        <v>365</v>
      </c>
      <c r="C42" s="138" t="s">
        <v>371</v>
      </c>
      <c r="D42" s="219" t="b">
        <v>0</v>
      </c>
      <c r="E42" s="118"/>
      <c r="G42" s="152"/>
      <c r="H42" s="152"/>
      <c r="I42" s="152"/>
      <c r="J42" s="152"/>
      <c r="K42" s="152"/>
      <c r="L42" s="152"/>
    </row>
    <row r="43" spans="1:12" ht="12.75">
      <c r="A43" s="137" t="s">
        <v>360</v>
      </c>
      <c r="B43" s="62" t="s">
        <v>366</v>
      </c>
      <c r="C43" s="138" t="s">
        <v>437</v>
      </c>
      <c r="D43" s="219" t="b">
        <v>1</v>
      </c>
      <c r="E43" s="118"/>
      <c r="G43" s="152"/>
      <c r="H43" s="152"/>
      <c r="I43" s="152"/>
      <c r="J43" s="152"/>
      <c r="K43" s="152"/>
      <c r="L43" s="152"/>
    </row>
    <row r="44" spans="1:12" ht="12.75">
      <c r="A44" s="137" t="s">
        <v>361</v>
      </c>
      <c r="B44" s="62" t="s">
        <v>367</v>
      </c>
      <c r="C44" s="138" t="s">
        <v>372</v>
      </c>
      <c r="D44" s="219" t="b">
        <v>1</v>
      </c>
      <c r="E44" s="118"/>
      <c r="G44" s="152"/>
      <c r="H44" s="152"/>
      <c r="I44" s="152"/>
      <c r="J44" s="152"/>
      <c r="K44" s="152"/>
      <c r="L44" s="152"/>
    </row>
    <row r="45" spans="1:12" ht="12.75">
      <c r="A45" s="137" t="s">
        <v>362</v>
      </c>
      <c r="B45" s="62" t="s">
        <v>368</v>
      </c>
      <c r="C45" s="138" t="s">
        <v>373</v>
      </c>
      <c r="D45" s="219" t="b">
        <v>1</v>
      </c>
      <c r="E45" s="118"/>
      <c r="G45" s="152"/>
      <c r="H45" s="152"/>
      <c r="I45" s="152"/>
      <c r="J45" s="152"/>
      <c r="K45" s="152"/>
      <c r="L45" s="152"/>
    </row>
    <row r="46" spans="1:12" ht="12.75">
      <c r="A46" s="137" t="s">
        <v>363</v>
      </c>
      <c r="B46" s="62" t="s">
        <v>369</v>
      </c>
      <c r="C46" s="138" t="s">
        <v>374</v>
      </c>
      <c r="D46" s="219" t="b">
        <v>0</v>
      </c>
      <c r="E46" s="118"/>
      <c r="G46" s="152"/>
      <c r="H46" s="152"/>
      <c r="I46" s="152"/>
      <c r="J46" s="152"/>
      <c r="K46" s="152"/>
      <c r="L46" s="152"/>
    </row>
    <row r="47" spans="7:12" ht="12.75">
      <c r="G47" s="152"/>
      <c r="H47" s="152"/>
      <c r="I47" s="152"/>
      <c r="J47" s="152"/>
      <c r="K47" s="152"/>
      <c r="L47" s="152"/>
    </row>
    <row r="48" spans="7:12" ht="12.75">
      <c r="G48" s="152"/>
      <c r="H48" s="152"/>
      <c r="I48" s="152"/>
      <c r="J48" s="152"/>
      <c r="K48" s="152"/>
      <c r="L48" s="152"/>
    </row>
    <row r="49" spans="7:12" ht="12.75">
      <c r="G49" s="152"/>
      <c r="H49" s="152"/>
      <c r="I49" s="152"/>
      <c r="J49" s="152"/>
      <c r="K49" s="152"/>
      <c r="L49" s="152"/>
    </row>
    <row r="50" spans="7:12" ht="12.75">
      <c r="G50" s="152"/>
      <c r="H50" s="152"/>
      <c r="I50" s="152"/>
      <c r="J50" s="152"/>
      <c r="K50" s="152"/>
      <c r="L50" s="152"/>
    </row>
    <row r="51" spans="1:12" ht="12.75">
      <c r="A51" s="70"/>
      <c r="B51" s="70"/>
      <c r="C51" s="70"/>
      <c r="D51" s="70"/>
      <c r="E51" s="70"/>
      <c r="G51" s="152"/>
      <c r="H51" s="152"/>
      <c r="I51" s="152"/>
      <c r="J51" s="152"/>
      <c r="K51" s="152"/>
      <c r="L51" s="152"/>
    </row>
    <row r="52" spans="1:12" ht="12.75">
      <c r="A52" s="70"/>
      <c r="B52" s="70"/>
      <c r="C52" s="70"/>
      <c r="D52" s="70"/>
      <c r="E52" s="70"/>
      <c r="G52" s="152"/>
      <c r="H52" s="152"/>
      <c r="I52" s="152"/>
      <c r="J52" s="152"/>
      <c r="K52" s="152"/>
      <c r="L52" s="152"/>
    </row>
    <row r="53" spans="1:12" ht="12.75">
      <c r="A53" s="70"/>
      <c r="B53" s="70"/>
      <c r="C53" s="70"/>
      <c r="D53" s="70"/>
      <c r="E53" s="70"/>
      <c r="G53" s="152"/>
      <c r="H53" s="152"/>
      <c r="I53" s="152"/>
      <c r="J53" s="152"/>
      <c r="K53" s="152"/>
      <c r="L53" s="152"/>
    </row>
    <row r="54" spans="1:12" ht="12.75">
      <c r="A54" s="152"/>
      <c r="B54" s="152"/>
      <c r="C54" s="152"/>
      <c r="D54" s="152"/>
      <c r="E54" s="152"/>
      <c r="F54" s="152"/>
      <c r="G54" s="152"/>
      <c r="H54" s="152"/>
      <c r="I54" s="152"/>
      <c r="J54" s="152"/>
      <c r="K54" s="152"/>
      <c r="L54" s="152"/>
    </row>
    <row r="55" spans="1:12" ht="12.75">
      <c r="A55" s="152"/>
      <c r="B55" s="152"/>
      <c r="C55" s="152"/>
      <c r="D55" s="152"/>
      <c r="E55" s="152"/>
      <c r="F55" s="152"/>
      <c r="G55" s="152"/>
      <c r="H55" s="152"/>
      <c r="I55" s="152"/>
      <c r="J55" s="152"/>
      <c r="K55" s="152"/>
      <c r="L55" s="152"/>
    </row>
    <row r="56" spans="1:12" ht="12.75">
      <c r="A56" s="152"/>
      <c r="B56" s="152"/>
      <c r="C56" s="152"/>
      <c r="D56" s="152"/>
      <c r="E56" s="152"/>
      <c r="F56" s="152"/>
      <c r="G56" s="152"/>
      <c r="H56" s="152"/>
      <c r="I56" s="152"/>
      <c r="J56" s="152"/>
      <c r="K56" s="152"/>
      <c r="L56" s="152"/>
    </row>
    <row r="57" spans="1:12" ht="12.75">
      <c r="A57" s="152"/>
      <c r="B57" s="152"/>
      <c r="C57" s="152"/>
      <c r="D57" s="152"/>
      <c r="E57" s="152"/>
      <c r="F57" s="152"/>
      <c r="G57" s="152"/>
      <c r="H57" s="152"/>
      <c r="I57" s="152"/>
      <c r="J57" s="152"/>
      <c r="K57" s="152"/>
      <c r="L57" s="152"/>
    </row>
    <row r="58" spans="1:12" ht="12.75">
      <c r="A58" s="152"/>
      <c r="B58" s="152"/>
      <c r="C58" s="152"/>
      <c r="D58" s="152"/>
      <c r="E58" s="152"/>
      <c r="F58" s="152"/>
      <c r="G58" s="152"/>
      <c r="H58" s="152"/>
      <c r="I58" s="152"/>
      <c r="J58" s="152"/>
      <c r="K58" s="152"/>
      <c r="L58" s="152"/>
    </row>
    <row r="59" spans="1:12" ht="12.75">
      <c r="A59" s="152"/>
      <c r="B59" s="152"/>
      <c r="C59" s="152"/>
      <c r="D59" s="152"/>
      <c r="E59" s="152"/>
      <c r="F59" s="152"/>
      <c r="G59" s="152"/>
      <c r="H59" s="152"/>
      <c r="I59" s="152"/>
      <c r="J59" s="152"/>
      <c r="K59" s="152"/>
      <c r="L59" s="152"/>
    </row>
    <row r="60" spans="1:12" ht="12.75">
      <c r="A60" s="152"/>
      <c r="B60" s="152"/>
      <c r="C60" s="152"/>
      <c r="D60" s="152"/>
      <c r="E60" s="152"/>
      <c r="F60" s="152"/>
      <c r="G60" s="152"/>
      <c r="H60" s="152"/>
      <c r="I60" s="152"/>
      <c r="J60" s="152"/>
      <c r="K60" s="152"/>
      <c r="L60" s="152"/>
    </row>
    <row r="61" spans="1:12" ht="12.75">
      <c r="A61" s="152"/>
      <c r="B61" s="152"/>
      <c r="C61" s="152"/>
      <c r="D61" s="152"/>
      <c r="E61" s="152"/>
      <c r="F61" s="152"/>
      <c r="G61" s="152"/>
      <c r="H61" s="152"/>
      <c r="I61" s="152"/>
      <c r="J61" s="152"/>
      <c r="K61" s="152"/>
      <c r="L61" s="152"/>
    </row>
    <row r="62" spans="1:12" ht="12.75">
      <c r="A62" s="152"/>
      <c r="B62" s="152"/>
      <c r="C62" s="152"/>
      <c r="D62" s="152"/>
      <c r="E62" s="152"/>
      <c r="F62" s="152"/>
      <c r="G62" s="152"/>
      <c r="H62" s="152"/>
      <c r="I62" s="152"/>
      <c r="J62" s="152"/>
      <c r="K62" s="152"/>
      <c r="L62" s="152"/>
    </row>
    <row r="63" spans="1:12" ht="12.75">
      <c r="A63" s="152"/>
      <c r="B63" s="152"/>
      <c r="C63" s="152"/>
      <c r="D63" s="152"/>
      <c r="E63" s="152"/>
      <c r="F63" s="152"/>
      <c r="G63" s="152"/>
      <c r="H63" s="152"/>
      <c r="I63" s="152"/>
      <c r="J63" s="152"/>
      <c r="K63" s="152"/>
      <c r="L63" s="152"/>
    </row>
    <row r="64" spans="1:12" ht="12.75">
      <c r="A64" s="152"/>
      <c r="B64" s="152"/>
      <c r="C64" s="152"/>
      <c r="D64" s="152"/>
      <c r="E64" s="152"/>
      <c r="F64" s="152"/>
      <c r="G64" s="152"/>
      <c r="H64" s="152"/>
      <c r="I64" s="152"/>
      <c r="J64" s="152"/>
      <c r="K64" s="152"/>
      <c r="L64" s="152"/>
    </row>
    <row r="65" spans="1:12" ht="12.75">
      <c r="A65" s="152"/>
      <c r="B65" s="152"/>
      <c r="C65" s="152"/>
      <c r="D65" s="152"/>
      <c r="E65" s="152"/>
      <c r="F65" s="152"/>
      <c r="G65" s="152"/>
      <c r="H65" s="152"/>
      <c r="I65" s="152"/>
      <c r="J65" s="152"/>
      <c r="K65" s="152"/>
      <c r="L65" s="152"/>
    </row>
    <row r="66" spans="1:12" ht="12.75">
      <c r="A66" s="152"/>
      <c r="B66" s="152"/>
      <c r="C66" s="152"/>
      <c r="D66" s="152"/>
      <c r="E66" s="152"/>
      <c r="F66" s="152"/>
      <c r="G66" s="152"/>
      <c r="H66" s="152"/>
      <c r="I66" s="152"/>
      <c r="J66" s="152"/>
      <c r="K66" s="152"/>
      <c r="L66" s="152"/>
    </row>
    <row r="67" spans="1:12" ht="12.75">
      <c r="A67" s="152"/>
      <c r="B67" s="152"/>
      <c r="C67" s="152"/>
      <c r="D67" s="152"/>
      <c r="E67" s="152"/>
      <c r="F67" s="152"/>
      <c r="G67" s="152"/>
      <c r="H67" s="152"/>
      <c r="I67" s="152"/>
      <c r="J67" s="152"/>
      <c r="K67" s="152"/>
      <c r="L67" s="152"/>
    </row>
    <row r="68" spans="1:12" ht="12.75">
      <c r="A68" s="152"/>
      <c r="B68" s="152"/>
      <c r="C68" s="152"/>
      <c r="D68" s="152"/>
      <c r="E68" s="152"/>
      <c r="F68" s="152"/>
      <c r="G68" s="152"/>
      <c r="H68" s="152"/>
      <c r="I68" s="152"/>
      <c r="J68" s="152"/>
      <c r="K68" s="152"/>
      <c r="L68" s="152"/>
    </row>
    <row r="69" spans="1:12" ht="12.75">
      <c r="A69" s="152"/>
      <c r="B69" s="152"/>
      <c r="C69" s="152"/>
      <c r="D69" s="152"/>
      <c r="E69" s="152"/>
      <c r="F69" s="152"/>
      <c r="G69" s="152"/>
      <c r="H69" s="152"/>
      <c r="I69" s="152"/>
      <c r="J69" s="152"/>
      <c r="K69" s="152"/>
      <c r="L69" s="152"/>
    </row>
    <row r="70" spans="1:12" ht="12.75">
      <c r="A70" s="152"/>
      <c r="B70" s="152"/>
      <c r="C70" s="152"/>
      <c r="D70" s="152"/>
      <c r="E70" s="152"/>
      <c r="F70" s="152"/>
      <c r="G70" s="152"/>
      <c r="H70" s="152"/>
      <c r="I70" s="152"/>
      <c r="J70" s="152"/>
      <c r="K70" s="152"/>
      <c r="L70" s="152"/>
    </row>
    <row r="71" spans="1:12" ht="12.75">
      <c r="A71" s="152"/>
      <c r="B71" s="152"/>
      <c r="C71" s="152"/>
      <c r="D71" s="152"/>
      <c r="E71" s="152"/>
      <c r="F71" s="152"/>
      <c r="G71" s="152"/>
      <c r="H71" s="152"/>
      <c r="I71" s="152"/>
      <c r="J71" s="152"/>
      <c r="K71" s="152"/>
      <c r="L71" s="152"/>
    </row>
    <row r="72" spans="1:12" ht="12.75">
      <c r="A72" s="152"/>
      <c r="B72" s="152"/>
      <c r="C72" s="152"/>
      <c r="D72" s="152"/>
      <c r="E72" s="152"/>
      <c r="F72" s="152"/>
      <c r="G72" s="152"/>
      <c r="H72" s="152"/>
      <c r="I72" s="152"/>
      <c r="J72" s="152"/>
      <c r="K72" s="152"/>
      <c r="L72" s="152"/>
    </row>
    <row r="73" spans="1:12" ht="12.75">
      <c r="A73" s="152"/>
      <c r="B73" s="152"/>
      <c r="C73" s="152"/>
      <c r="D73" s="152"/>
      <c r="E73" s="152"/>
      <c r="F73" s="152"/>
      <c r="G73" s="152"/>
      <c r="H73" s="152"/>
      <c r="I73" s="152"/>
      <c r="J73" s="152"/>
      <c r="K73" s="152"/>
      <c r="L73" s="152"/>
    </row>
    <row r="74" spans="1:12" ht="12.75">
      <c r="A74" s="152"/>
      <c r="B74" s="152"/>
      <c r="C74" s="152"/>
      <c r="D74" s="152"/>
      <c r="E74" s="152"/>
      <c r="F74" s="152"/>
      <c r="G74" s="152"/>
      <c r="H74" s="152"/>
      <c r="I74" s="152"/>
      <c r="J74" s="152"/>
      <c r="K74" s="152"/>
      <c r="L74" s="152"/>
    </row>
    <row r="75" spans="1:12" ht="12.75">
      <c r="A75" s="152"/>
      <c r="B75" s="152"/>
      <c r="C75" s="152"/>
      <c r="D75" s="152"/>
      <c r="E75" s="152"/>
      <c r="F75" s="152"/>
      <c r="G75" s="152"/>
      <c r="H75" s="152"/>
      <c r="I75" s="152"/>
      <c r="J75" s="152"/>
      <c r="K75" s="152"/>
      <c r="L75" s="152"/>
    </row>
    <row r="76" spans="1:12" ht="12.75">
      <c r="A76" s="152"/>
      <c r="B76" s="152"/>
      <c r="C76" s="152"/>
      <c r="D76" s="152"/>
      <c r="E76" s="152"/>
      <c r="F76" s="152"/>
      <c r="G76" s="152"/>
      <c r="H76" s="152"/>
      <c r="I76" s="152"/>
      <c r="J76" s="152"/>
      <c r="K76" s="152"/>
      <c r="L76" s="152"/>
    </row>
    <row r="77" spans="1:12" ht="12.75">
      <c r="A77" s="152"/>
      <c r="B77" s="152"/>
      <c r="C77" s="152"/>
      <c r="D77" s="152"/>
      <c r="E77" s="152"/>
      <c r="F77" s="152"/>
      <c r="G77" s="152"/>
      <c r="H77" s="152"/>
      <c r="I77" s="152"/>
      <c r="J77" s="152"/>
      <c r="K77" s="152"/>
      <c r="L77" s="152"/>
    </row>
    <row r="78" spans="1:12" ht="12.75">
      <c r="A78" s="152"/>
      <c r="B78" s="152"/>
      <c r="C78" s="152"/>
      <c r="D78" s="152"/>
      <c r="E78" s="152"/>
      <c r="F78" s="152"/>
      <c r="G78" s="152"/>
      <c r="H78" s="152"/>
      <c r="I78" s="152"/>
      <c r="J78" s="152"/>
      <c r="K78" s="152"/>
      <c r="L78" s="152"/>
    </row>
    <row r="79" spans="1:12" ht="12.75">
      <c r="A79" s="152"/>
      <c r="B79" s="152"/>
      <c r="C79" s="152"/>
      <c r="D79" s="152"/>
      <c r="E79" s="152"/>
      <c r="F79" s="152"/>
      <c r="G79" s="152"/>
      <c r="H79" s="152"/>
      <c r="I79" s="152"/>
      <c r="J79" s="152"/>
      <c r="K79" s="152"/>
      <c r="L79" s="152"/>
    </row>
    <row r="80" spans="1:12" ht="12.75">
      <c r="A80" s="152"/>
      <c r="B80" s="152"/>
      <c r="C80" s="152"/>
      <c r="D80" s="152"/>
      <c r="E80" s="152"/>
      <c r="F80" s="152"/>
      <c r="G80" s="152"/>
      <c r="H80" s="152"/>
      <c r="I80" s="152"/>
      <c r="J80" s="152"/>
      <c r="K80" s="152"/>
      <c r="L80" s="152"/>
    </row>
    <row r="81" spans="1:12" ht="12.75">
      <c r="A81" s="152"/>
      <c r="B81" s="152"/>
      <c r="C81" s="152"/>
      <c r="D81" s="152"/>
      <c r="E81" s="152"/>
      <c r="F81" s="152"/>
      <c r="G81" s="152"/>
      <c r="H81" s="152"/>
      <c r="I81" s="152"/>
      <c r="J81" s="152"/>
      <c r="K81" s="152"/>
      <c r="L81" s="152"/>
    </row>
    <row r="82" spans="1:12" ht="12.75">
      <c r="A82" s="152"/>
      <c r="B82" s="152"/>
      <c r="C82" s="152"/>
      <c r="D82" s="152"/>
      <c r="E82" s="152"/>
      <c r="F82" s="152"/>
      <c r="G82" s="152"/>
      <c r="H82" s="152"/>
      <c r="I82" s="152"/>
      <c r="J82" s="152"/>
      <c r="K82" s="152"/>
      <c r="L82" s="152"/>
    </row>
    <row r="83" spans="1:12" ht="12.75">
      <c r="A83" s="152"/>
      <c r="B83" s="152"/>
      <c r="C83" s="152"/>
      <c r="D83" s="152"/>
      <c r="E83" s="152"/>
      <c r="F83" s="152"/>
      <c r="G83" s="152"/>
      <c r="H83" s="152"/>
      <c r="I83" s="152"/>
      <c r="J83" s="152"/>
      <c r="K83" s="152"/>
      <c r="L83" s="152"/>
    </row>
    <row r="84" spans="1:12" ht="12.75">
      <c r="A84" s="152"/>
      <c r="B84" s="152"/>
      <c r="C84" s="152"/>
      <c r="D84" s="152"/>
      <c r="E84" s="152"/>
      <c r="F84" s="152"/>
      <c r="G84" s="152"/>
      <c r="H84" s="152"/>
      <c r="I84" s="152"/>
      <c r="J84" s="152"/>
      <c r="K84" s="152"/>
      <c r="L84" s="152"/>
    </row>
    <row r="85" spans="1:12" ht="12.75">
      <c r="A85" s="152"/>
      <c r="B85" s="152"/>
      <c r="C85" s="152"/>
      <c r="D85" s="152"/>
      <c r="E85" s="152"/>
      <c r="F85" s="152"/>
      <c r="G85" s="152"/>
      <c r="H85" s="152"/>
      <c r="I85" s="152"/>
      <c r="J85" s="152"/>
      <c r="K85" s="152"/>
      <c r="L85" s="152"/>
    </row>
    <row r="86" spans="1:12" ht="12.75">
      <c r="A86" s="152"/>
      <c r="B86" s="152"/>
      <c r="C86" s="152"/>
      <c r="D86" s="152"/>
      <c r="E86" s="152"/>
      <c r="F86" s="152"/>
      <c r="G86" s="152"/>
      <c r="H86" s="152"/>
      <c r="I86" s="152"/>
      <c r="J86" s="152"/>
      <c r="K86" s="152"/>
      <c r="L86" s="152"/>
    </row>
    <row r="87" spans="1:12" ht="12.75">
      <c r="A87" s="152"/>
      <c r="B87" s="152"/>
      <c r="C87" s="152"/>
      <c r="D87" s="152"/>
      <c r="E87" s="152"/>
      <c r="F87" s="152"/>
      <c r="G87" s="152"/>
      <c r="H87" s="152"/>
      <c r="I87" s="152"/>
      <c r="J87" s="152"/>
      <c r="K87" s="152"/>
      <c r="L87" s="152"/>
    </row>
    <row r="88" spans="1:12" ht="12.75">
      <c r="A88" s="152"/>
      <c r="B88" s="152"/>
      <c r="C88" s="152"/>
      <c r="D88" s="152"/>
      <c r="E88" s="152"/>
      <c r="F88" s="152"/>
      <c r="G88" s="152"/>
      <c r="H88" s="152"/>
      <c r="I88" s="152"/>
      <c r="J88" s="152"/>
      <c r="K88" s="152"/>
      <c r="L88" s="152"/>
    </row>
    <row r="89" spans="1:12" ht="12.75">
      <c r="A89" s="152"/>
      <c r="B89" s="152"/>
      <c r="C89" s="152"/>
      <c r="D89" s="152"/>
      <c r="E89" s="152"/>
      <c r="F89" s="152"/>
      <c r="G89" s="152"/>
      <c r="H89" s="152"/>
      <c r="I89" s="152"/>
      <c r="J89" s="152"/>
      <c r="K89" s="152"/>
      <c r="L89" s="152"/>
    </row>
    <row r="90" spans="1:12" ht="12.75">
      <c r="A90" s="152"/>
      <c r="B90" s="152"/>
      <c r="C90" s="152"/>
      <c r="D90" s="152"/>
      <c r="E90" s="152"/>
      <c r="F90" s="152"/>
      <c r="G90" s="152"/>
      <c r="H90" s="152"/>
      <c r="I90" s="152"/>
      <c r="J90" s="152"/>
      <c r="K90" s="152"/>
      <c r="L90" s="152"/>
    </row>
    <row r="91" spans="1:12" ht="12.75">
      <c r="A91" s="152"/>
      <c r="B91" s="152"/>
      <c r="C91" s="152"/>
      <c r="D91" s="152"/>
      <c r="E91" s="152"/>
      <c r="F91" s="152"/>
      <c r="G91" s="152"/>
      <c r="H91" s="152"/>
      <c r="I91" s="152"/>
      <c r="J91" s="152"/>
      <c r="K91" s="152"/>
      <c r="L91" s="152"/>
    </row>
    <row r="92" spans="1:12" ht="12.75">
      <c r="A92" s="152"/>
      <c r="B92" s="152"/>
      <c r="C92" s="152"/>
      <c r="D92" s="152"/>
      <c r="E92" s="152"/>
      <c r="F92" s="152"/>
      <c r="G92" s="152"/>
      <c r="H92" s="152"/>
      <c r="I92" s="152"/>
      <c r="J92" s="152"/>
      <c r="K92" s="152"/>
      <c r="L92" s="152"/>
    </row>
    <row r="93" spans="1:12" ht="12.75">
      <c r="A93" s="152"/>
      <c r="B93" s="152"/>
      <c r="C93" s="152"/>
      <c r="D93" s="152"/>
      <c r="E93" s="152"/>
      <c r="F93" s="152"/>
      <c r="G93" s="152"/>
      <c r="H93" s="152"/>
      <c r="I93" s="152"/>
      <c r="J93" s="152"/>
      <c r="K93" s="152"/>
      <c r="L93" s="152"/>
    </row>
    <row r="94" spans="1:12" ht="12.75">
      <c r="A94" s="152"/>
      <c r="B94" s="152"/>
      <c r="C94" s="152"/>
      <c r="D94" s="152"/>
      <c r="E94" s="152"/>
      <c r="F94" s="152"/>
      <c r="G94" s="152"/>
      <c r="H94" s="152"/>
      <c r="I94" s="152"/>
      <c r="J94" s="152"/>
      <c r="K94" s="152"/>
      <c r="L94" s="152"/>
    </row>
    <row r="95" spans="1:12" ht="12.75">
      <c r="A95" s="152"/>
      <c r="B95" s="152"/>
      <c r="C95" s="152"/>
      <c r="D95" s="152"/>
      <c r="E95" s="152"/>
      <c r="F95" s="152"/>
      <c r="G95" s="152"/>
      <c r="H95" s="152"/>
      <c r="I95" s="152"/>
      <c r="J95" s="152"/>
      <c r="K95" s="152"/>
      <c r="L95" s="152"/>
    </row>
    <row r="96" spans="1:12" ht="12.75">
      <c r="A96" s="152"/>
      <c r="B96" s="152"/>
      <c r="C96" s="152"/>
      <c r="D96" s="152"/>
      <c r="E96" s="152"/>
      <c r="F96" s="152"/>
      <c r="G96" s="152"/>
      <c r="H96" s="152"/>
      <c r="I96" s="152"/>
      <c r="J96" s="152"/>
      <c r="K96" s="152"/>
      <c r="L96" s="152"/>
    </row>
    <row r="97" spans="1:12" ht="12.75">
      <c r="A97" s="152"/>
      <c r="B97" s="152"/>
      <c r="C97" s="152"/>
      <c r="D97" s="152"/>
      <c r="E97" s="152"/>
      <c r="F97" s="152"/>
      <c r="G97" s="152"/>
      <c r="H97" s="152"/>
      <c r="I97" s="152"/>
      <c r="J97" s="152"/>
      <c r="K97" s="152"/>
      <c r="L97" s="152"/>
    </row>
    <row r="98" spans="1:12" ht="12.75">
      <c r="A98" s="152"/>
      <c r="B98" s="152"/>
      <c r="C98" s="152"/>
      <c r="D98" s="152"/>
      <c r="E98" s="152"/>
      <c r="F98" s="152"/>
      <c r="G98" s="152"/>
      <c r="H98" s="152"/>
      <c r="I98" s="152"/>
      <c r="J98" s="152"/>
      <c r="K98" s="152"/>
      <c r="L98" s="152"/>
    </row>
  </sheetData>
  <sheetProtection/>
  <mergeCells count="1">
    <mergeCell ref="A1:E1"/>
  </mergeCells>
  <printOptions/>
  <pageMargins left="0.787401575" right="0.35" top="0.67" bottom="0.984251969" header="0.4921259845" footer="0.4921259845"/>
  <pageSetup horizontalDpi="1200" verticalDpi="1200" orientation="portrait" paperSize="9" r:id="rId2"/>
  <headerFooter alignWithMargins="0">
    <oddFooter>&amp;L(c) hemo&amp;R&amp;D</oddFooter>
  </headerFooter>
  <drawing r:id="rId1"/>
</worksheet>
</file>

<file path=xl/worksheets/sheet20.xml><?xml version="1.0" encoding="utf-8"?>
<worksheet xmlns="http://schemas.openxmlformats.org/spreadsheetml/2006/main" xmlns:r="http://schemas.openxmlformats.org/officeDocument/2006/relationships">
  <sheetPr>
    <tabColor indexed="41"/>
  </sheetPr>
  <dimension ref="A1:I114"/>
  <sheetViews>
    <sheetView showGridLines="0" tabSelected="1" zoomScalePageLayoutView="0" workbookViewId="0" topLeftCell="A1">
      <selection activeCell="E29" sqref="E29"/>
    </sheetView>
  </sheetViews>
  <sheetFormatPr defaultColWidth="11.00390625" defaultRowHeight="12.75"/>
  <cols>
    <col min="1" max="1" width="12.375" style="0" customWidth="1"/>
    <col min="2" max="2" width="13.00390625" style="0" customWidth="1"/>
    <col min="3" max="3" width="12.00390625" style="0" customWidth="1"/>
    <col min="4" max="4" width="12.375" style="0" customWidth="1"/>
    <col min="5" max="5" width="15.125" style="0" customWidth="1"/>
    <col min="6" max="6" width="1.625" style="0" customWidth="1"/>
    <col min="7" max="7" width="13.00390625" style="0" customWidth="1"/>
    <col min="8" max="8" width="12.875" style="0" customWidth="1"/>
    <col min="9" max="9" width="10.875" style="0" customWidth="1"/>
  </cols>
  <sheetData>
    <row r="1" spans="1:5" ht="15">
      <c r="A1" s="337" t="s">
        <v>398</v>
      </c>
      <c r="B1" s="337"/>
      <c r="C1" s="337"/>
      <c r="D1" s="337"/>
      <c r="E1" s="337"/>
    </row>
    <row r="2" spans="1:4" ht="10.5" customHeight="1">
      <c r="A2" s="159"/>
      <c r="B2" s="159"/>
      <c r="C2" s="159"/>
      <c r="D2" s="159"/>
    </row>
    <row r="3" spans="1:9" s="15" customFormat="1" ht="16.5" customHeight="1">
      <c r="A3" s="312" t="s">
        <v>401</v>
      </c>
      <c r="B3" s="161"/>
      <c r="C3" s="161"/>
      <c r="D3" s="161"/>
      <c r="G3" s="313" t="s">
        <v>311</v>
      </c>
      <c r="H3" s="164"/>
      <c r="I3" s="164"/>
    </row>
    <row r="4" spans="1:9" ht="15.75" customHeight="1">
      <c r="A4" s="278" t="s">
        <v>400</v>
      </c>
      <c r="B4" s="278" t="s">
        <v>399</v>
      </c>
      <c r="C4" s="278" t="s">
        <v>242</v>
      </c>
      <c r="D4" s="295" t="s">
        <v>399</v>
      </c>
      <c r="E4" s="163">
        <v>40273</v>
      </c>
      <c r="G4" s="296" t="s">
        <v>402</v>
      </c>
      <c r="H4" s="296"/>
      <c r="I4" s="296"/>
    </row>
    <row r="5" spans="1:9" ht="12.75">
      <c r="A5" s="162" t="str">
        <f>TEXT(B5,"ttt")</f>
        <v>Mo</v>
      </c>
      <c r="B5" s="162">
        <v>40238</v>
      </c>
      <c r="C5" s="62">
        <v>7</v>
      </c>
      <c r="D5" s="295" t="s">
        <v>242</v>
      </c>
      <c r="E5" s="20">
        <f>LOOKUP(E4,hours)</f>
        <v>8</v>
      </c>
      <c r="G5" s="296" t="s">
        <v>520</v>
      </c>
      <c r="H5" s="296"/>
      <c r="I5" s="296"/>
    </row>
    <row r="6" spans="1:3" ht="12.75">
      <c r="A6" s="162" t="str">
        <f aca="true" t="shared" si="0" ref="A6:A69">TEXT(B6,"ttt")</f>
        <v>Di</v>
      </c>
      <c r="B6" s="162">
        <v>40239</v>
      </c>
      <c r="C6" s="62">
        <v>8</v>
      </c>
    </row>
    <row r="7" spans="1:3" ht="12.75">
      <c r="A7" s="162" t="str">
        <f t="shared" si="0"/>
        <v>Mi</v>
      </c>
      <c r="B7" s="162">
        <v>40240</v>
      </c>
      <c r="C7" s="62">
        <v>6.5</v>
      </c>
    </row>
    <row r="8" spans="1:3" ht="12.75">
      <c r="A8" s="162" t="str">
        <f t="shared" si="0"/>
        <v>Do</v>
      </c>
      <c r="B8" s="162">
        <v>40241</v>
      </c>
      <c r="C8" s="62">
        <v>10</v>
      </c>
    </row>
    <row r="9" spans="1:3" ht="12.75">
      <c r="A9" s="162" t="str">
        <f t="shared" si="0"/>
        <v>Fr</v>
      </c>
      <c r="B9" s="162">
        <v>40242</v>
      </c>
      <c r="C9" s="62">
        <v>9</v>
      </c>
    </row>
    <row r="10" spans="1:3" ht="12.75">
      <c r="A10" s="162" t="str">
        <f t="shared" si="0"/>
        <v>Mo</v>
      </c>
      <c r="B10" s="162">
        <v>40245</v>
      </c>
      <c r="C10" s="62">
        <v>5</v>
      </c>
    </row>
    <row r="11" spans="1:3" ht="12.75">
      <c r="A11" s="162" t="str">
        <f t="shared" si="0"/>
        <v>Di</v>
      </c>
      <c r="B11" s="162">
        <v>40246</v>
      </c>
      <c r="C11" s="62">
        <v>6</v>
      </c>
    </row>
    <row r="12" spans="1:3" ht="12.75">
      <c r="A12" s="162" t="str">
        <f t="shared" si="0"/>
        <v>Mi</v>
      </c>
      <c r="B12" s="162">
        <v>40247</v>
      </c>
      <c r="C12" s="62">
        <v>7</v>
      </c>
    </row>
    <row r="13" spans="1:3" ht="12.75">
      <c r="A13" s="162" t="str">
        <f t="shared" si="0"/>
        <v>Do</v>
      </c>
      <c r="B13" s="162">
        <v>40248</v>
      </c>
      <c r="C13" s="62">
        <v>4</v>
      </c>
    </row>
    <row r="14" spans="1:3" ht="12.75">
      <c r="A14" s="162" t="str">
        <f t="shared" si="0"/>
        <v>Fr</v>
      </c>
      <c r="B14" s="162">
        <v>40249</v>
      </c>
      <c r="C14" s="62">
        <v>8</v>
      </c>
    </row>
    <row r="15" spans="1:3" ht="12.75">
      <c r="A15" s="162" t="str">
        <f t="shared" si="0"/>
        <v>Mo</v>
      </c>
      <c r="B15" s="162">
        <v>40252</v>
      </c>
      <c r="C15" s="62">
        <v>10</v>
      </c>
    </row>
    <row r="16" spans="1:3" ht="12.75">
      <c r="A16" s="162" t="str">
        <f t="shared" si="0"/>
        <v>Di</v>
      </c>
      <c r="B16" s="162">
        <v>40253</v>
      </c>
      <c r="C16" s="62">
        <v>11</v>
      </c>
    </row>
    <row r="17" spans="1:3" ht="12.75">
      <c r="A17" s="162" t="str">
        <f t="shared" si="0"/>
        <v>Mi</v>
      </c>
      <c r="B17" s="162">
        <v>40254</v>
      </c>
      <c r="C17" s="62">
        <v>5.5</v>
      </c>
    </row>
    <row r="18" spans="1:3" ht="12.75">
      <c r="A18" s="162" t="str">
        <f t="shared" si="0"/>
        <v>Do</v>
      </c>
      <c r="B18" s="162">
        <v>40255</v>
      </c>
      <c r="C18" s="62">
        <v>12</v>
      </c>
    </row>
    <row r="19" spans="1:3" ht="12.75">
      <c r="A19" s="162" t="str">
        <f t="shared" si="0"/>
        <v>Fr</v>
      </c>
      <c r="B19" s="162">
        <v>40256</v>
      </c>
      <c r="C19" s="62">
        <v>3</v>
      </c>
    </row>
    <row r="20" spans="1:3" ht="12.75">
      <c r="A20" s="162" t="str">
        <f t="shared" si="0"/>
        <v>Mo</v>
      </c>
      <c r="B20" s="162">
        <v>40259</v>
      </c>
      <c r="C20" s="62">
        <v>8</v>
      </c>
    </row>
    <row r="21" spans="1:3" ht="12.75">
      <c r="A21" s="162" t="str">
        <f t="shared" si="0"/>
        <v>Di</v>
      </c>
      <c r="B21" s="162">
        <v>40260</v>
      </c>
      <c r="C21" s="62">
        <v>4</v>
      </c>
    </row>
    <row r="22" spans="1:3" ht="12.75">
      <c r="A22" s="162" t="str">
        <f t="shared" si="0"/>
        <v>Mi</v>
      </c>
      <c r="B22" s="162">
        <v>40261</v>
      </c>
      <c r="C22" s="62">
        <v>4</v>
      </c>
    </row>
    <row r="23" spans="1:3" ht="12.75">
      <c r="A23" s="162" t="str">
        <f t="shared" si="0"/>
        <v>Do</v>
      </c>
      <c r="B23" s="162">
        <v>40262</v>
      </c>
      <c r="C23" s="62">
        <v>12</v>
      </c>
    </row>
    <row r="24" spans="1:3" ht="12.75">
      <c r="A24" s="162" t="str">
        <f t="shared" si="0"/>
        <v>Fr</v>
      </c>
      <c r="B24" s="162">
        <v>40263</v>
      </c>
      <c r="C24" s="62">
        <v>10.5</v>
      </c>
    </row>
    <row r="25" spans="1:3" ht="12.75">
      <c r="A25" s="162" t="str">
        <f t="shared" si="0"/>
        <v>Mo</v>
      </c>
      <c r="B25" s="162">
        <v>40266</v>
      </c>
      <c r="C25" s="62">
        <v>7</v>
      </c>
    </row>
    <row r="26" spans="1:3" ht="12.75">
      <c r="A26" s="162" t="str">
        <f t="shared" si="0"/>
        <v>Di</v>
      </c>
      <c r="B26" s="162">
        <v>40267</v>
      </c>
      <c r="C26" s="62">
        <v>8</v>
      </c>
    </row>
    <row r="27" spans="1:3" ht="12.75">
      <c r="A27" s="162" t="str">
        <f t="shared" si="0"/>
        <v>Mi</v>
      </c>
      <c r="B27" s="162">
        <v>40268</v>
      </c>
      <c r="C27" s="62">
        <v>6</v>
      </c>
    </row>
    <row r="28" spans="1:3" ht="12.75">
      <c r="A28" s="162" t="str">
        <f t="shared" si="0"/>
        <v>Do</v>
      </c>
      <c r="B28" s="162">
        <v>40269</v>
      </c>
      <c r="C28" s="62">
        <v>8.5</v>
      </c>
    </row>
    <row r="29" spans="1:3" ht="12.75">
      <c r="A29" s="162" t="str">
        <f t="shared" si="0"/>
        <v>Fr</v>
      </c>
      <c r="B29" s="162">
        <v>40270</v>
      </c>
      <c r="C29" s="62">
        <v>7</v>
      </c>
    </row>
    <row r="30" spans="1:3" ht="12.75">
      <c r="A30" s="162" t="str">
        <f t="shared" si="0"/>
        <v>Mo</v>
      </c>
      <c r="B30" s="162">
        <v>40273</v>
      </c>
      <c r="C30" s="62">
        <v>8</v>
      </c>
    </row>
    <row r="31" spans="1:3" ht="12.75">
      <c r="A31" s="162" t="str">
        <f t="shared" si="0"/>
        <v>Di</v>
      </c>
      <c r="B31" s="162">
        <v>40274</v>
      </c>
      <c r="C31" s="62">
        <v>6.5</v>
      </c>
    </row>
    <row r="32" spans="1:3" ht="12.75">
      <c r="A32" s="162" t="str">
        <f t="shared" si="0"/>
        <v>Mi</v>
      </c>
      <c r="B32" s="162">
        <v>40275</v>
      </c>
      <c r="C32" s="62">
        <v>10</v>
      </c>
    </row>
    <row r="33" spans="1:3" ht="12.75">
      <c r="A33" s="162" t="str">
        <f t="shared" si="0"/>
        <v>Do</v>
      </c>
      <c r="B33" s="162">
        <v>40276</v>
      </c>
      <c r="C33" s="62">
        <v>9</v>
      </c>
    </row>
    <row r="34" spans="1:3" ht="12.75">
      <c r="A34" s="162" t="str">
        <f t="shared" si="0"/>
        <v>Fr</v>
      </c>
      <c r="B34" s="162">
        <v>40277</v>
      </c>
      <c r="C34" s="62">
        <v>5</v>
      </c>
    </row>
    <row r="35" spans="1:3" ht="12.75">
      <c r="A35" s="162" t="str">
        <f t="shared" si="0"/>
        <v>Mo</v>
      </c>
      <c r="B35" s="162">
        <v>40280</v>
      </c>
      <c r="C35" s="62">
        <v>6</v>
      </c>
    </row>
    <row r="36" spans="1:3" ht="12.75">
      <c r="A36" s="162" t="str">
        <f t="shared" si="0"/>
        <v>Di</v>
      </c>
      <c r="B36" s="162">
        <v>40281</v>
      </c>
      <c r="C36" s="62">
        <v>7</v>
      </c>
    </row>
    <row r="37" spans="1:3" ht="12.75">
      <c r="A37" s="162" t="str">
        <f t="shared" si="0"/>
        <v>Mi</v>
      </c>
      <c r="B37" s="162">
        <v>40282</v>
      </c>
      <c r="C37" s="62">
        <v>4</v>
      </c>
    </row>
    <row r="38" spans="1:3" ht="12.75">
      <c r="A38" s="162" t="str">
        <f t="shared" si="0"/>
        <v>Do</v>
      </c>
      <c r="B38" s="162">
        <v>40283</v>
      </c>
      <c r="C38" s="62">
        <v>8</v>
      </c>
    </row>
    <row r="39" spans="1:3" ht="12.75">
      <c r="A39" s="162" t="str">
        <f t="shared" si="0"/>
        <v>Fr</v>
      </c>
      <c r="B39" s="162">
        <v>40284</v>
      </c>
      <c r="C39" s="62">
        <v>10</v>
      </c>
    </row>
    <row r="40" spans="1:3" ht="12.75">
      <c r="A40" s="162" t="str">
        <f t="shared" si="0"/>
        <v>Mo</v>
      </c>
      <c r="B40" s="162">
        <v>40287</v>
      </c>
      <c r="C40" s="62">
        <v>11</v>
      </c>
    </row>
    <row r="41" spans="1:3" ht="12.75">
      <c r="A41" s="162" t="str">
        <f t="shared" si="0"/>
        <v>Di</v>
      </c>
      <c r="B41" s="162">
        <v>40288</v>
      </c>
      <c r="C41" s="62">
        <v>5.5</v>
      </c>
    </row>
    <row r="42" spans="1:3" ht="12.75">
      <c r="A42" s="162" t="str">
        <f t="shared" si="0"/>
        <v>Mi</v>
      </c>
      <c r="B42" s="162">
        <v>40289</v>
      </c>
      <c r="C42" s="62">
        <v>12</v>
      </c>
    </row>
    <row r="43" spans="1:3" ht="12.75">
      <c r="A43" s="162" t="str">
        <f t="shared" si="0"/>
        <v>Do</v>
      </c>
      <c r="B43" s="162">
        <v>40290</v>
      </c>
      <c r="C43" s="62">
        <v>3</v>
      </c>
    </row>
    <row r="44" spans="1:3" ht="12.75">
      <c r="A44" s="162" t="str">
        <f t="shared" si="0"/>
        <v>Fr</v>
      </c>
      <c r="B44" s="162">
        <v>40291</v>
      </c>
      <c r="C44" s="62">
        <v>8</v>
      </c>
    </row>
    <row r="45" spans="1:3" ht="12.75">
      <c r="A45" s="162" t="str">
        <f t="shared" si="0"/>
        <v>Mo</v>
      </c>
      <c r="B45" s="162">
        <v>40294</v>
      </c>
      <c r="C45" s="62">
        <v>4</v>
      </c>
    </row>
    <row r="46" spans="1:3" ht="12.75">
      <c r="A46" s="162" t="str">
        <f t="shared" si="0"/>
        <v>Di</v>
      </c>
      <c r="B46" s="162">
        <v>40295</v>
      </c>
      <c r="C46" s="62">
        <v>4</v>
      </c>
    </row>
    <row r="47" spans="1:3" ht="12.75">
      <c r="A47" s="162" t="str">
        <f t="shared" si="0"/>
        <v>Mi</v>
      </c>
      <c r="B47" s="162">
        <v>40296</v>
      </c>
      <c r="C47" s="62">
        <v>12</v>
      </c>
    </row>
    <row r="48" spans="1:3" ht="12.75">
      <c r="A48" s="162" t="str">
        <f t="shared" si="0"/>
        <v>Do</v>
      </c>
      <c r="B48" s="162">
        <v>40297</v>
      </c>
      <c r="C48" s="62">
        <v>10.5</v>
      </c>
    </row>
    <row r="49" spans="1:3" ht="12.75">
      <c r="A49" s="162" t="str">
        <f t="shared" si="0"/>
        <v>Fr</v>
      </c>
      <c r="B49" s="162">
        <v>40298</v>
      </c>
      <c r="C49" s="62">
        <v>7</v>
      </c>
    </row>
    <row r="50" spans="1:3" ht="12.75">
      <c r="A50" s="162" t="str">
        <f t="shared" si="0"/>
        <v>Mo</v>
      </c>
      <c r="B50" s="162">
        <v>40301</v>
      </c>
      <c r="C50" s="62">
        <v>8</v>
      </c>
    </row>
    <row r="51" spans="1:3" ht="12.75">
      <c r="A51" s="162" t="str">
        <f t="shared" si="0"/>
        <v>Di</v>
      </c>
      <c r="B51" s="162">
        <v>40302</v>
      </c>
      <c r="C51" s="62">
        <v>6</v>
      </c>
    </row>
    <row r="52" spans="1:3" ht="12.75">
      <c r="A52" s="162" t="str">
        <f t="shared" si="0"/>
        <v>Mi</v>
      </c>
      <c r="B52" s="162">
        <v>40303</v>
      </c>
      <c r="C52" s="62">
        <v>8.5</v>
      </c>
    </row>
    <row r="53" spans="1:3" ht="12.75">
      <c r="A53" s="162" t="str">
        <f t="shared" si="0"/>
        <v>Do</v>
      </c>
      <c r="B53" s="162">
        <v>40304</v>
      </c>
      <c r="C53" s="62">
        <v>7</v>
      </c>
    </row>
    <row r="54" spans="1:3" ht="12.75">
      <c r="A54" s="162" t="str">
        <f t="shared" si="0"/>
        <v>Fr</v>
      </c>
      <c r="B54" s="162">
        <v>40305</v>
      </c>
      <c r="C54" s="62">
        <v>8</v>
      </c>
    </row>
    <row r="55" spans="1:3" ht="12.75">
      <c r="A55" s="162" t="str">
        <f t="shared" si="0"/>
        <v>Mo</v>
      </c>
      <c r="B55" s="162">
        <v>40308</v>
      </c>
      <c r="C55" s="62">
        <v>6.5</v>
      </c>
    </row>
    <row r="56" spans="1:3" ht="12.75">
      <c r="A56" s="162" t="str">
        <f t="shared" si="0"/>
        <v>Di</v>
      </c>
      <c r="B56" s="162">
        <v>40309</v>
      </c>
      <c r="C56" s="62">
        <v>10</v>
      </c>
    </row>
    <row r="57" spans="1:3" ht="12.75">
      <c r="A57" s="162" t="str">
        <f t="shared" si="0"/>
        <v>Mi</v>
      </c>
      <c r="B57" s="162">
        <v>40310</v>
      </c>
      <c r="C57" s="62">
        <v>9</v>
      </c>
    </row>
    <row r="58" spans="1:3" ht="12.75">
      <c r="A58" s="162" t="str">
        <f t="shared" si="0"/>
        <v>Do</v>
      </c>
      <c r="B58" s="162">
        <v>40311</v>
      </c>
      <c r="C58" s="62">
        <v>5</v>
      </c>
    </row>
    <row r="59" spans="1:3" ht="12.75">
      <c r="A59" s="162" t="str">
        <f t="shared" si="0"/>
        <v>Fr</v>
      </c>
      <c r="B59" s="162">
        <v>40312</v>
      </c>
      <c r="C59" s="62">
        <v>6</v>
      </c>
    </row>
    <row r="60" spans="1:3" ht="12.75">
      <c r="A60" s="162" t="str">
        <f t="shared" si="0"/>
        <v>Mo</v>
      </c>
      <c r="B60" s="162">
        <v>40315</v>
      </c>
      <c r="C60" s="62">
        <v>7</v>
      </c>
    </row>
    <row r="61" spans="1:3" ht="12.75">
      <c r="A61" s="162" t="str">
        <f t="shared" si="0"/>
        <v>Di</v>
      </c>
      <c r="B61" s="162">
        <v>40316</v>
      </c>
      <c r="C61" s="62">
        <v>4</v>
      </c>
    </row>
    <row r="62" spans="1:3" ht="12.75">
      <c r="A62" s="162" t="str">
        <f t="shared" si="0"/>
        <v>Mi</v>
      </c>
      <c r="B62" s="162">
        <v>40317</v>
      </c>
      <c r="C62" s="62">
        <v>8</v>
      </c>
    </row>
    <row r="63" spans="1:3" ht="12.75">
      <c r="A63" s="162" t="str">
        <f t="shared" si="0"/>
        <v>Do</v>
      </c>
      <c r="B63" s="162">
        <v>40318</v>
      </c>
      <c r="C63" s="62">
        <v>10</v>
      </c>
    </row>
    <row r="64" spans="1:3" ht="12.75">
      <c r="A64" s="162" t="str">
        <f t="shared" si="0"/>
        <v>Fr</v>
      </c>
      <c r="B64" s="162">
        <v>40319</v>
      </c>
      <c r="C64" s="62">
        <v>11</v>
      </c>
    </row>
    <row r="65" spans="1:3" ht="12.75">
      <c r="A65" s="162" t="str">
        <f t="shared" si="0"/>
        <v>Mo</v>
      </c>
      <c r="B65" s="162">
        <v>40322</v>
      </c>
      <c r="C65" s="62">
        <v>5.5</v>
      </c>
    </row>
    <row r="66" spans="1:3" ht="12.75">
      <c r="A66" s="162" t="str">
        <f t="shared" si="0"/>
        <v>Di</v>
      </c>
      <c r="B66" s="162">
        <v>40323</v>
      </c>
      <c r="C66" s="62">
        <v>12</v>
      </c>
    </row>
    <row r="67" spans="1:3" ht="12.75">
      <c r="A67" s="162" t="str">
        <f t="shared" si="0"/>
        <v>Mi</v>
      </c>
      <c r="B67" s="162">
        <v>40324</v>
      </c>
      <c r="C67" s="62">
        <v>3</v>
      </c>
    </row>
    <row r="68" spans="1:3" ht="12.75">
      <c r="A68" s="162" t="str">
        <f t="shared" si="0"/>
        <v>Do</v>
      </c>
      <c r="B68" s="162">
        <v>40325</v>
      </c>
      <c r="C68" s="62">
        <v>8</v>
      </c>
    </row>
    <row r="69" spans="1:3" ht="12.75">
      <c r="A69" s="162" t="str">
        <f t="shared" si="0"/>
        <v>Fr</v>
      </c>
      <c r="B69" s="162">
        <v>40326</v>
      </c>
      <c r="C69" s="62">
        <v>4</v>
      </c>
    </row>
    <row r="70" spans="1:3" ht="12.75">
      <c r="A70" s="162" t="str">
        <f aca="true" t="shared" si="1" ref="A70:A114">TEXT(B70,"ttt")</f>
        <v>Mo</v>
      </c>
      <c r="B70" s="162">
        <v>40329</v>
      </c>
      <c r="C70" s="62">
        <v>4</v>
      </c>
    </row>
    <row r="71" spans="1:3" ht="12.75">
      <c r="A71" s="162" t="str">
        <f t="shared" si="1"/>
        <v>Di</v>
      </c>
      <c r="B71" s="162">
        <v>40330</v>
      </c>
      <c r="C71" s="62">
        <v>12</v>
      </c>
    </row>
    <row r="72" spans="1:3" ht="12.75">
      <c r="A72" s="162" t="str">
        <f t="shared" si="1"/>
        <v>Mi</v>
      </c>
      <c r="B72" s="162">
        <v>40331</v>
      </c>
      <c r="C72" s="62">
        <v>10.5</v>
      </c>
    </row>
    <row r="73" spans="1:3" ht="12.75">
      <c r="A73" s="162" t="str">
        <f t="shared" si="1"/>
        <v>Do</v>
      </c>
      <c r="B73" s="162">
        <v>40332</v>
      </c>
      <c r="C73" s="62">
        <v>7</v>
      </c>
    </row>
    <row r="74" spans="1:3" ht="12.75">
      <c r="A74" s="162" t="str">
        <f t="shared" si="1"/>
        <v>Fr</v>
      </c>
      <c r="B74" s="162">
        <v>40333</v>
      </c>
      <c r="C74" s="62">
        <v>8</v>
      </c>
    </row>
    <row r="75" spans="1:3" ht="12.75">
      <c r="A75" s="162" t="str">
        <f t="shared" si="1"/>
        <v>Mo</v>
      </c>
      <c r="B75" s="162">
        <v>40336</v>
      </c>
      <c r="C75" s="62">
        <v>6</v>
      </c>
    </row>
    <row r="76" spans="1:3" ht="12.75">
      <c r="A76" s="162" t="str">
        <f t="shared" si="1"/>
        <v>Di</v>
      </c>
      <c r="B76" s="162">
        <v>40337</v>
      </c>
      <c r="C76" s="62">
        <v>8.5</v>
      </c>
    </row>
    <row r="77" spans="1:3" ht="12.75">
      <c r="A77" s="162" t="str">
        <f t="shared" si="1"/>
        <v>Mi</v>
      </c>
      <c r="B77" s="162">
        <v>40338</v>
      </c>
      <c r="C77" s="62">
        <v>7</v>
      </c>
    </row>
    <row r="78" spans="1:3" ht="12.75">
      <c r="A78" s="162" t="str">
        <f t="shared" si="1"/>
        <v>Do</v>
      </c>
      <c r="B78" s="162">
        <v>40339</v>
      </c>
      <c r="C78" s="62">
        <v>8</v>
      </c>
    </row>
    <row r="79" spans="1:3" ht="12.75">
      <c r="A79" s="162" t="str">
        <f t="shared" si="1"/>
        <v>Fr</v>
      </c>
      <c r="B79" s="162">
        <v>40340</v>
      </c>
      <c r="C79" s="62">
        <v>6.5</v>
      </c>
    </row>
    <row r="80" spans="1:3" ht="12.75">
      <c r="A80" s="162" t="str">
        <f t="shared" si="1"/>
        <v>Mo</v>
      </c>
      <c r="B80" s="162">
        <v>40343</v>
      </c>
      <c r="C80" s="62">
        <v>10</v>
      </c>
    </row>
    <row r="81" spans="1:3" ht="12.75">
      <c r="A81" s="162" t="str">
        <f t="shared" si="1"/>
        <v>Di</v>
      </c>
      <c r="B81" s="162">
        <v>40344</v>
      </c>
      <c r="C81" s="62">
        <v>9</v>
      </c>
    </row>
    <row r="82" spans="1:3" ht="12.75">
      <c r="A82" s="162" t="str">
        <f t="shared" si="1"/>
        <v>Mi</v>
      </c>
      <c r="B82" s="162">
        <v>40345</v>
      </c>
      <c r="C82" s="62">
        <v>5</v>
      </c>
    </row>
    <row r="83" spans="1:3" ht="12.75">
      <c r="A83" s="162" t="str">
        <f t="shared" si="1"/>
        <v>Do</v>
      </c>
      <c r="B83" s="162">
        <v>40346</v>
      </c>
      <c r="C83" s="62">
        <v>6</v>
      </c>
    </row>
    <row r="84" spans="1:3" ht="12.75">
      <c r="A84" s="162" t="str">
        <f t="shared" si="1"/>
        <v>Fr</v>
      </c>
      <c r="B84" s="162">
        <v>40347</v>
      </c>
      <c r="C84" s="62">
        <v>7</v>
      </c>
    </row>
    <row r="85" spans="1:3" ht="12.75">
      <c r="A85" s="162" t="str">
        <f t="shared" si="1"/>
        <v>Mo</v>
      </c>
      <c r="B85" s="162">
        <v>40350</v>
      </c>
      <c r="C85" s="62">
        <v>4</v>
      </c>
    </row>
    <row r="86" spans="1:3" ht="12.75">
      <c r="A86" s="162" t="str">
        <f t="shared" si="1"/>
        <v>Di</v>
      </c>
      <c r="B86" s="162">
        <v>40351</v>
      </c>
      <c r="C86" s="62">
        <v>8</v>
      </c>
    </row>
    <row r="87" spans="1:3" ht="12.75">
      <c r="A87" s="162" t="str">
        <f t="shared" si="1"/>
        <v>Mi</v>
      </c>
      <c r="B87" s="162">
        <v>40352</v>
      </c>
      <c r="C87" s="62">
        <v>10</v>
      </c>
    </row>
    <row r="88" spans="1:3" ht="12.75">
      <c r="A88" s="162" t="str">
        <f t="shared" si="1"/>
        <v>Do</v>
      </c>
      <c r="B88" s="162">
        <v>40353</v>
      </c>
      <c r="C88" s="62">
        <v>11</v>
      </c>
    </row>
    <row r="89" spans="1:3" ht="12.75">
      <c r="A89" s="162" t="str">
        <f t="shared" si="1"/>
        <v>Fr</v>
      </c>
      <c r="B89" s="162">
        <v>40354</v>
      </c>
      <c r="C89" s="62">
        <v>5.5</v>
      </c>
    </row>
    <row r="90" spans="1:3" ht="12.75">
      <c r="A90" s="162" t="str">
        <f t="shared" si="1"/>
        <v>Mo</v>
      </c>
      <c r="B90" s="162">
        <v>40357</v>
      </c>
      <c r="C90" s="62">
        <v>12</v>
      </c>
    </row>
    <row r="91" spans="1:3" ht="12.75">
      <c r="A91" s="162" t="str">
        <f t="shared" si="1"/>
        <v>Di</v>
      </c>
      <c r="B91" s="162">
        <v>40358</v>
      </c>
      <c r="C91" s="62">
        <v>3</v>
      </c>
    </row>
    <row r="92" spans="1:3" ht="12.75">
      <c r="A92" s="162" t="str">
        <f t="shared" si="1"/>
        <v>Mi</v>
      </c>
      <c r="B92" s="162">
        <v>40359</v>
      </c>
      <c r="C92" s="157">
        <v>8</v>
      </c>
    </row>
    <row r="93" spans="1:3" ht="12.75">
      <c r="A93" s="162" t="str">
        <f t="shared" si="1"/>
        <v>Do</v>
      </c>
      <c r="B93" s="162">
        <v>40360</v>
      </c>
      <c r="C93" s="62">
        <v>8.5</v>
      </c>
    </row>
    <row r="94" spans="1:3" ht="12.75">
      <c r="A94" s="162" t="str">
        <f t="shared" si="1"/>
        <v>Fr</v>
      </c>
      <c r="B94" s="162">
        <v>40361</v>
      </c>
      <c r="C94" s="62">
        <v>7</v>
      </c>
    </row>
    <row r="95" spans="1:3" ht="12.75">
      <c r="A95" s="162" t="str">
        <f t="shared" si="1"/>
        <v>Mo</v>
      </c>
      <c r="B95" s="162">
        <v>40364</v>
      </c>
      <c r="C95" s="62">
        <v>8</v>
      </c>
    </row>
    <row r="96" spans="1:3" ht="12" customHeight="1">
      <c r="A96" s="162" t="str">
        <f t="shared" si="1"/>
        <v>Di</v>
      </c>
      <c r="B96" s="162">
        <v>40365</v>
      </c>
      <c r="C96" s="62">
        <v>6.5</v>
      </c>
    </row>
    <row r="97" spans="1:3" ht="12.75">
      <c r="A97" s="162" t="str">
        <f t="shared" si="1"/>
        <v>Mi</v>
      </c>
      <c r="B97" s="162">
        <v>40366</v>
      </c>
      <c r="C97" s="62">
        <v>10</v>
      </c>
    </row>
    <row r="98" spans="1:3" ht="12.75">
      <c r="A98" s="162" t="str">
        <f t="shared" si="1"/>
        <v>Do</v>
      </c>
      <c r="B98" s="162">
        <v>40367</v>
      </c>
      <c r="C98" s="62">
        <v>9</v>
      </c>
    </row>
    <row r="99" spans="1:3" ht="12.75">
      <c r="A99" s="162" t="str">
        <f t="shared" si="1"/>
        <v>Fr</v>
      </c>
      <c r="B99" s="162">
        <v>40368</v>
      </c>
      <c r="C99" s="62">
        <v>5</v>
      </c>
    </row>
    <row r="100" spans="1:3" ht="12.75">
      <c r="A100" s="162" t="str">
        <f t="shared" si="1"/>
        <v>Mo</v>
      </c>
      <c r="B100" s="162">
        <v>40371</v>
      </c>
      <c r="C100" s="62">
        <v>6</v>
      </c>
    </row>
    <row r="101" spans="1:3" ht="12.75">
      <c r="A101" s="162" t="str">
        <f t="shared" si="1"/>
        <v>Di</v>
      </c>
      <c r="B101" s="162">
        <v>40372</v>
      </c>
      <c r="C101" s="62">
        <v>7</v>
      </c>
    </row>
    <row r="102" spans="1:3" ht="12.75">
      <c r="A102" s="162" t="str">
        <f t="shared" si="1"/>
        <v>Mi</v>
      </c>
      <c r="B102" s="162">
        <v>40373</v>
      </c>
      <c r="C102" s="62">
        <v>4</v>
      </c>
    </row>
    <row r="103" spans="1:3" ht="12.75">
      <c r="A103" s="162" t="str">
        <f t="shared" si="1"/>
        <v>Do</v>
      </c>
      <c r="B103" s="162">
        <v>40374</v>
      </c>
      <c r="C103" s="62">
        <v>8</v>
      </c>
    </row>
    <row r="104" spans="1:3" ht="12.75">
      <c r="A104" s="162" t="str">
        <f t="shared" si="1"/>
        <v>Fr</v>
      </c>
      <c r="B104" s="162">
        <v>40375</v>
      </c>
      <c r="C104" s="62">
        <v>10</v>
      </c>
    </row>
    <row r="105" spans="1:3" ht="12.75">
      <c r="A105" s="162" t="str">
        <f t="shared" si="1"/>
        <v>Mo</v>
      </c>
      <c r="B105" s="162">
        <v>40378</v>
      </c>
      <c r="C105" s="62">
        <v>11</v>
      </c>
    </row>
    <row r="106" spans="1:3" ht="12.75">
      <c r="A106" s="162" t="str">
        <f t="shared" si="1"/>
        <v>Di</v>
      </c>
      <c r="B106" s="162">
        <v>40379</v>
      </c>
      <c r="C106" s="62">
        <v>5.5</v>
      </c>
    </row>
    <row r="107" spans="1:3" ht="12.75">
      <c r="A107" s="162" t="str">
        <f t="shared" si="1"/>
        <v>Mi</v>
      </c>
      <c r="B107" s="162">
        <v>40380</v>
      </c>
      <c r="C107" s="62">
        <v>12</v>
      </c>
    </row>
    <row r="108" spans="1:3" ht="12.75">
      <c r="A108" s="162" t="str">
        <f t="shared" si="1"/>
        <v>Do</v>
      </c>
      <c r="B108" s="162">
        <v>40381</v>
      </c>
      <c r="C108" s="62">
        <v>3</v>
      </c>
    </row>
    <row r="109" spans="1:3" ht="12.75">
      <c r="A109" s="162" t="str">
        <f t="shared" si="1"/>
        <v>Fr</v>
      </c>
      <c r="B109" s="162">
        <v>40382</v>
      </c>
      <c r="C109" s="157">
        <v>8</v>
      </c>
    </row>
    <row r="110" spans="1:3" ht="12.75">
      <c r="A110" s="162" t="str">
        <f t="shared" si="1"/>
        <v>Mo</v>
      </c>
      <c r="B110" s="162">
        <v>40385</v>
      </c>
      <c r="C110" s="62">
        <v>8.5</v>
      </c>
    </row>
    <row r="111" spans="1:3" ht="12.75">
      <c r="A111" s="162" t="str">
        <f t="shared" si="1"/>
        <v>Di</v>
      </c>
      <c r="B111" s="162">
        <v>40386</v>
      </c>
      <c r="C111" s="62">
        <v>7</v>
      </c>
    </row>
    <row r="112" spans="1:3" ht="12.75">
      <c r="A112" s="162" t="str">
        <f t="shared" si="1"/>
        <v>Mi</v>
      </c>
      <c r="B112" s="162">
        <v>40387</v>
      </c>
      <c r="C112" s="62">
        <v>8</v>
      </c>
    </row>
    <row r="113" spans="1:3" ht="12.75">
      <c r="A113" s="162" t="str">
        <f t="shared" si="1"/>
        <v>Do</v>
      </c>
      <c r="B113" s="162">
        <v>40388</v>
      </c>
      <c r="C113" s="62">
        <v>7.5</v>
      </c>
    </row>
    <row r="114" spans="1:3" ht="12.75">
      <c r="A114" s="162" t="str">
        <f t="shared" si="1"/>
        <v>Fr</v>
      </c>
      <c r="B114" s="162">
        <v>40389</v>
      </c>
      <c r="C114" s="62">
        <v>9</v>
      </c>
    </row>
  </sheetData>
  <sheetProtection/>
  <mergeCells count="1">
    <mergeCell ref="A1:E1"/>
  </mergeCells>
  <printOptions/>
  <pageMargins left="0.787401575" right="0.787401575" top="0.984251969" bottom="0.984251969" header="0.4921259845" footer="0.4921259845"/>
  <pageSetup horizontalDpi="1200" verticalDpi="12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5"/>
  </sheetPr>
  <dimension ref="A1:H24"/>
  <sheetViews>
    <sheetView zoomScalePageLayoutView="0" workbookViewId="0" topLeftCell="A1">
      <selection activeCell="K32" sqref="K32"/>
    </sheetView>
  </sheetViews>
  <sheetFormatPr defaultColWidth="11.00390625" defaultRowHeight="12.75"/>
  <cols>
    <col min="1" max="1" width="13.625" style="15" customWidth="1"/>
    <col min="2" max="2" width="14.875" style="15" customWidth="1"/>
    <col min="3" max="3" width="14.50390625" style="15" customWidth="1"/>
    <col min="4" max="4" width="11.375" style="15" customWidth="1"/>
    <col min="5" max="5" width="13.875" style="15" customWidth="1"/>
    <col min="6" max="6" width="4.625" style="15" customWidth="1"/>
    <col min="7" max="7" width="12.125" style="15" customWidth="1"/>
    <col min="8" max="8" width="11.75390625" style="15" customWidth="1"/>
    <col min="9" max="16384" width="11.00390625" style="15" customWidth="1"/>
  </cols>
  <sheetData>
    <row r="1" spans="1:3" ht="15">
      <c r="A1" s="289" t="s">
        <v>438</v>
      </c>
      <c r="B1" s="297"/>
      <c r="C1" s="233"/>
    </row>
    <row r="2" spans="1:4" ht="12.75">
      <c r="A2" s="194"/>
      <c r="B2" s="195"/>
      <c r="C2" s="196"/>
      <c r="D2" s="194"/>
    </row>
    <row r="3" spans="1:4" ht="14.25">
      <c r="A3" s="298" t="s">
        <v>521</v>
      </c>
      <c r="B3" s="299"/>
      <c r="C3" s="299"/>
      <c r="D3" s="299"/>
    </row>
    <row r="4" spans="2:8" ht="18" customHeight="1">
      <c r="B4" s="181" t="s">
        <v>439</v>
      </c>
      <c r="C4" s="182"/>
      <c r="D4" s="182"/>
      <c r="E4" s="182"/>
      <c r="F4" s="182"/>
      <c r="G4" s="181" t="s">
        <v>440</v>
      </c>
      <c r="H4" s="181" t="s">
        <v>441</v>
      </c>
    </row>
    <row r="5" spans="1:8" ht="25.5">
      <c r="A5" s="300" t="s">
        <v>442</v>
      </c>
      <c r="B5" s="300" t="s">
        <v>49</v>
      </c>
      <c r="C5" s="301" t="s">
        <v>443</v>
      </c>
      <c r="D5" s="301" t="s">
        <v>444</v>
      </c>
      <c r="E5" s="301" t="s">
        <v>445</v>
      </c>
      <c r="F5" s="300"/>
      <c r="G5" s="301" t="s">
        <v>446</v>
      </c>
      <c r="H5" s="301" t="s">
        <v>445</v>
      </c>
    </row>
    <row r="6" spans="1:8" ht="12.75">
      <c r="A6" s="15" t="s">
        <v>117</v>
      </c>
      <c r="B6" s="302">
        <v>35123</v>
      </c>
      <c r="C6" s="302">
        <v>3500</v>
      </c>
      <c r="D6" s="266">
        <v>12</v>
      </c>
      <c r="F6" s="183" t="s">
        <v>447</v>
      </c>
      <c r="G6" s="184">
        <v>0</v>
      </c>
      <c r="H6" s="15">
        <v>0</v>
      </c>
    </row>
    <row r="7" spans="1:8" ht="12.75">
      <c r="A7" s="15" t="s">
        <v>125</v>
      </c>
      <c r="B7" s="302">
        <v>44567</v>
      </c>
      <c r="C7" s="302">
        <v>3500</v>
      </c>
      <c r="D7" s="266">
        <v>15</v>
      </c>
      <c r="F7" s="183" t="s">
        <v>447</v>
      </c>
      <c r="G7" s="184">
        <v>10000</v>
      </c>
      <c r="H7" s="15">
        <v>2</v>
      </c>
    </row>
    <row r="8" spans="1:8" ht="12.75">
      <c r="A8" s="15" t="s">
        <v>133</v>
      </c>
      <c r="B8" s="302">
        <v>71897</v>
      </c>
      <c r="C8" s="302">
        <v>3500</v>
      </c>
      <c r="D8" s="266">
        <v>21</v>
      </c>
      <c r="F8" s="183" t="s">
        <v>447</v>
      </c>
      <c r="G8" s="184">
        <v>20000</v>
      </c>
      <c r="H8" s="15">
        <v>3</v>
      </c>
    </row>
    <row r="9" spans="1:8" ht="12.75">
      <c r="A9" s="15" t="s">
        <v>448</v>
      </c>
      <c r="B9" s="302">
        <v>19637</v>
      </c>
      <c r="C9" s="302">
        <v>3500</v>
      </c>
      <c r="D9" s="266">
        <v>6</v>
      </c>
      <c r="F9" s="183" t="s">
        <v>447</v>
      </c>
      <c r="G9" s="184">
        <v>40000</v>
      </c>
      <c r="H9" s="15">
        <v>4</v>
      </c>
    </row>
    <row r="10" spans="1:8" ht="12.75">
      <c r="A10" s="15" t="s">
        <v>175</v>
      </c>
      <c r="B10" s="302">
        <v>45459</v>
      </c>
      <c r="C10" s="302">
        <v>3500</v>
      </c>
      <c r="D10" s="266">
        <v>14</v>
      </c>
      <c r="F10" s="183" t="s">
        <v>447</v>
      </c>
      <c r="G10" s="184">
        <v>70000</v>
      </c>
      <c r="H10" s="15">
        <v>5</v>
      </c>
    </row>
    <row r="11" spans="1:8" ht="12.75">
      <c r="A11" s="185" t="s">
        <v>136</v>
      </c>
      <c r="B11" s="303">
        <v>125324</v>
      </c>
      <c r="C11" s="303">
        <v>3500</v>
      </c>
      <c r="D11" s="304">
        <v>17</v>
      </c>
      <c r="E11" s="185"/>
      <c r="F11" s="186" t="s">
        <v>447</v>
      </c>
      <c r="G11" s="187">
        <v>100000</v>
      </c>
      <c r="H11" s="185">
        <v>6</v>
      </c>
    </row>
    <row r="12" spans="1:3" ht="13.5" thickBot="1">
      <c r="A12" s="188" t="s">
        <v>76</v>
      </c>
      <c r="B12" s="189"/>
      <c r="C12" s="190"/>
    </row>
    <row r="13" spans="5:7" ht="13.5" thickTop="1">
      <c r="E13" s="17" t="s">
        <v>449</v>
      </c>
      <c r="G13" s="86">
        <v>65</v>
      </c>
    </row>
    <row r="14" spans="5:7" ht="12.75">
      <c r="E14" s="191" t="s">
        <v>450</v>
      </c>
      <c r="G14" s="86">
        <v>3500</v>
      </c>
    </row>
    <row r="16" spans="1:2" ht="14.25">
      <c r="A16" s="298" t="s">
        <v>522</v>
      </c>
      <c r="B16" s="299"/>
    </row>
    <row r="17" spans="1:5" ht="25.5">
      <c r="A17" s="301" t="s">
        <v>442</v>
      </c>
      <c r="B17" s="301" t="s">
        <v>443</v>
      </c>
      <c r="C17" s="301" t="s">
        <v>452</v>
      </c>
      <c r="D17" s="301" t="s">
        <v>41</v>
      </c>
      <c r="E17" s="301" t="s">
        <v>453</v>
      </c>
    </row>
    <row r="18" spans="1:5" ht="12.75">
      <c r="A18" s="15" t="s">
        <v>117</v>
      </c>
      <c r="B18" s="184"/>
      <c r="C18" s="192"/>
      <c r="D18" s="192"/>
      <c r="E18" s="192"/>
    </row>
    <row r="19" spans="1:5" ht="12.75">
      <c r="A19" s="15" t="s">
        <v>125</v>
      </c>
      <c r="B19" s="184"/>
      <c r="C19" s="192"/>
      <c r="D19" s="192"/>
      <c r="E19" s="192"/>
    </row>
    <row r="20" spans="1:5" ht="12.75">
      <c r="A20" s="15" t="s">
        <v>133</v>
      </c>
      <c r="B20" s="184"/>
      <c r="C20" s="192"/>
      <c r="D20" s="192"/>
      <c r="E20" s="192"/>
    </row>
    <row r="21" spans="1:5" ht="12.75">
      <c r="A21" s="15" t="s">
        <v>448</v>
      </c>
      <c r="B21" s="184"/>
      <c r="C21" s="192"/>
      <c r="D21" s="192"/>
      <c r="E21" s="192"/>
    </row>
    <row r="22" spans="1:5" ht="12.75">
      <c r="A22" s="15" t="s">
        <v>175</v>
      </c>
      <c r="B22" s="184"/>
      <c r="C22" s="192"/>
      <c r="D22" s="192"/>
      <c r="E22" s="192"/>
    </row>
    <row r="23" spans="1:5" ht="12.75">
      <c r="A23" s="185" t="s">
        <v>136</v>
      </c>
      <c r="B23" s="187"/>
      <c r="C23" s="192"/>
      <c r="D23" s="192"/>
      <c r="E23" s="192"/>
    </row>
    <row r="24" spans="1:5" ht="13.5" thickBot="1">
      <c r="A24" s="193" t="s">
        <v>76</v>
      </c>
      <c r="B24" s="190"/>
      <c r="C24" s="190"/>
      <c r="D24" s="190"/>
      <c r="E24" s="190"/>
    </row>
    <row r="25" ht="13.5" thickTop="1"/>
  </sheetData>
  <sheetProtection/>
  <printOptions/>
  <pageMargins left="0.787401575" right="0.787401575" top="0.984251969" bottom="0.984251969"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5"/>
  </sheetPr>
  <dimension ref="A1:H24"/>
  <sheetViews>
    <sheetView zoomScalePageLayoutView="0" workbookViewId="0" topLeftCell="A1">
      <selection activeCell="K34" sqref="K34"/>
    </sheetView>
  </sheetViews>
  <sheetFormatPr defaultColWidth="11.00390625" defaultRowHeight="12.75"/>
  <cols>
    <col min="1" max="1" width="14.25390625" style="15" customWidth="1"/>
    <col min="2" max="2" width="14.00390625" style="15" customWidth="1"/>
    <col min="3" max="3" width="15.25390625" style="15" customWidth="1"/>
    <col min="4" max="4" width="11.875" style="15" customWidth="1"/>
    <col min="5" max="5" width="11.00390625" style="15" customWidth="1"/>
    <col min="6" max="6" width="9.75390625" style="15" customWidth="1"/>
    <col min="7" max="7" width="12.875" style="15" customWidth="1"/>
    <col min="8" max="8" width="11.125" style="15" customWidth="1"/>
    <col min="9" max="16384" width="11.00390625" style="15" customWidth="1"/>
  </cols>
  <sheetData>
    <row r="1" spans="1:2" ht="15">
      <c r="A1" s="289" t="s">
        <v>438</v>
      </c>
      <c r="B1" s="305"/>
    </row>
    <row r="2" ht="15">
      <c r="A2" s="180"/>
    </row>
    <row r="3" spans="1:4" ht="14.25">
      <c r="A3" s="298" t="s">
        <v>454</v>
      </c>
      <c r="B3" s="299"/>
      <c r="C3" s="299"/>
      <c r="D3" s="299"/>
    </row>
    <row r="4" spans="2:8" ht="12.75">
      <c r="B4" s="197" t="s">
        <v>439</v>
      </c>
      <c r="G4" s="197" t="s">
        <v>440</v>
      </c>
      <c r="H4" s="197" t="s">
        <v>441</v>
      </c>
    </row>
    <row r="5" spans="1:8" ht="28.5" customHeight="1">
      <c r="A5" s="300" t="s">
        <v>442</v>
      </c>
      <c r="B5" s="300" t="s">
        <v>49</v>
      </c>
      <c r="C5" s="301" t="s">
        <v>443</v>
      </c>
      <c r="D5" s="301" t="s">
        <v>444</v>
      </c>
      <c r="E5" s="301" t="s">
        <v>445</v>
      </c>
      <c r="F5" s="300"/>
      <c r="G5" s="301" t="s">
        <v>446</v>
      </c>
      <c r="H5" s="301" t="s">
        <v>445</v>
      </c>
    </row>
    <row r="6" spans="1:8" ht="12.75">
      <c r="A6" s="15" t="s">
        <v>117</v>
      </c>
      <c r="B6" s="184">
        <v>35123</v>
      </c>
      <c r="C6" s="184">
        <v>3500</v>
      </c>
      <c r="D6" s="15">
        <v>12</v>
      </c>
      <c r="E6" s="15">
        <f aca="true" t="shared" si="0" ref="E6:E11">LOOKUP(B6,$G$6:$G$11,$H$6:$H$11)</f>
        <v>3</v>
      </c>
      <c r="F6" s="183" t="s">
        <v>447</v>
      </c>
      <c r="G6" s="184">
        <v>0</v>
      </c>
      <c r="H6" s="15">
        <v>0</v>
      </c>
    </row>
    <row r="7" spans="1:8" ht="12.75">
      <c r="A7" s="15" t="s">
        <v>125</v>
      </c>
      <c r="B7" s="184">
        <v>44567</v>
      </c>
      <c r="C7" s="184">
        <v>3500</v>
      </c>
      <c r="D7" s="15">
        <v>15</v>
      </c>
      <c r="E7" s="15">
        <f t="shared" si="0"/>
        <v>4</v>
      </c>
      <c r="F7" s="183" t="s">
        <v>447</v>
      </c>
      <c r="G7" s="184">
        <v>10000</v>
      </c>
      <c r="H7" s="15">
        <v>2</v>
      </c>
    </row>
    <row r="8" spans="1:8" ht="12.75">
      <c r="A8" s="15" t="s">
        <v>133</v>
      </c>
      <c r="B8" s="184">
        <v>71897</v>
      </c>
      <c r="C8" s="184">
        <v>3500</v>
      </c>
      <c r="D8" s="15">
        <v>21</v>
      </c>
      <c r="E8" s="15">
        <f t="shared" si="0"/>
        <v>5</v>
      </c>
      <c r="F8" s="183" t="s">
        <v>447</v>
      </c>
      <c r="G8" s="184">
        <v>20000</v>
      </c>
      <c r="H8" s="15">
        <v>3</v>
      </c>
    </row>
    <row r="9" spans="1:8" ht="12.75">
      <c r="A9" s="15" t="s">
        <v>448</v>
      </c>
      <c r="B9" s="184">
        <v>19637</v>
      </c>
      <c r="C9" s="184">
        <v>3500</v>
      </c>
      <c r="D9" s="15">
        <v>6</v>
      </c>
      <c r="E9" s="15">
        <f t="shared" si="0"/>
        <v>2</v>
      </c>
      <c r="F9" s="183" t="s">
        <v>447</v>
      </c>
      <c r="G9" s="184">
        <v>40000</v>
      </c>
      <c r="H9" s="15">
        <v>4</v>
      </c>
    </row>
    <row r="10" spans="1:8" ht="12.75">
      <c r="A10" s="15" t="s">
        <v>175</v>
      </c>
      <c r="B10" s="184">
        <v>45459</v>
      </c>
      <c r="C10" s="184">
        <v>3500</v>
      </c>
      <c r="D10" s="15">
        <v>14</v>
      </c>
      <c r="E10" s="15">
        <f t="shared" si="0"/>
        <v>4</v>
      </c>
      <c r="F10" s="183" t="s">
        <v>447</v>
      </c>
      <c r="G10" s="184">
        <v>70000</v>
      </c>
      <c r="H10" s="15">
        <v>5</v>
      </c>
    </row>
    <row r="11" spans="1:8" ht="12.75">
      <c r="A11" s="185" t="s">
        <v>136</v>
      </c>
      <c r="B11" s="187">
        <v>125324</v>
      </c>
      <c r="C11" s="187">
        <v>3500</v>
      </c>
      <c r="D11" s="185">
        <v>17</v>
      </c>
      <c r="E11" s="185">
        <f t="shared" si="0"/>
        <v>6</v>
      </c>
      <c r="F11" s="186" t="s">
        <v>447</v>
      </c>
      <c r="G11" s="187">
        <v>100000</v>
      </c>
      <c r="H11" s="185">
        <v>6</v>
      </c>
    </row>
    <row r="12" spans="1:3" ht="13.5" thickBot="1">
      <c r="A12" s="188" t="s">
        <v>76</v>
      </c>
      <c r="B12" s="198">
        <f>SUM(B6:B11)</f>
        <v>342007</v>
      </c>
      <c r="C12" s="199">
        <f>SUM(C6:C11)</f>
        <v>21000</v>
      </c>
    </row>
    <row r="13" spans="5:7" ht="13.5" thickTop="1">
      <c r="E13" s="17" t="s">
        <v>449</v>
      </c>
      <c r="G13" s="200">
        <v>65</v>
      </c>
    </row>
    <row r="14" spans="5:7" ht="12.75">
      <c r="E14" s="191" t="s">
        <v>450</v>
      </c>
      <c r="G14" s="200">
        <v>3500</v>
      </c>
    </row>
    <row r="16" spans="1:2" ht="14.25">
      <c r="A16" s="298" t="s">
        <v>451</v>
      </c>
      <c r="B16" s="299"/>
    </row>
    <row r="17" spans="1:5" ht="25.5">
      <c r="A17" s="301" t="s">
        <v>442</v>
      </c>
      <c r="B17" s="301" t="s">
        <v>443</v>
      </c>
      <c r="C17" s="301" t="s">
        <v>452</v>
      </c>
      <c r="D17" s="301" t="s">
        <v>41</v>
      </c>
      <c r="E17" s="301" t="s">
        <v>453</v>
      </c>
    </row>
    <row r="18" spans="1:5" ht="12.75">
      <c r="A18" s="15" t="s">
        <v>117</v>
      </c>
      <c r="B18" s="184">
        <v>3500</v>
      </c>
      <c r="C18" s="192">
        <f aca="true" t="shared" si="1" ref="C18:C23">D6*$G$13</f>
        <v>780</v>
      </c>
      <c r="D18" s="192">
        <f aca="true" t="shared" si="2" ref="D18:D23">B6*E6%</f>
        <v>1053.69</v>
      </c>
      <c r="E18" s="192">
        <f aca="true" t="shared" si="3" ref="E18:E23">B18+C18+D18</f>
        <v>5333.6900000000005</v>
      </c>
    </row>
    <row r="19" spans="1:5" ht="12.75">
      <c r="A19" s="15" t="s">
        <v>125</v>
      </c>
      <c r="B19" s="184">
        <v>3500</v>
      </c>
      <c r="C19" s="192">
        <f t="shared" si="1"/>
        <v>975</v>
      </c>
      <c r="D19" s="192">
        <f t="shared" si="2"/>
        <v>1782.68</v>
      </c>
      <c r="E19" s="192">
        <f t="shared" si="3"/>
        <v>6257.68</v>
      </c>
    </row>
    <row r="20" spans="1:5" ht="12.75">
      <c r="A20" s="15" t="s">
        <v>133</v>
      </c>
      <c r="B20" s="184">
        <v>3500</v>
      </c>
      <c r="C20" s="192">
        <f t="shared" si="1"/>
        <v>1365</v>
      </c>
      <c r="D20" s="192">
        <f t="shared" si="2"/>
        <v>3594.8500000000004</v>
      </c>
      <c r="E20" s="192">
        <f t="shared" si="3"/>
        <v>8459.85</v>
      </c>
    </row>
    <row r="21" spans="1:5" ht="12.75">
      <c r="A21" s="15" t="s">
        <v>448</v>
      </c>
      <c r="B21" s="184">
        <v>3500</v>
      </c>
      <c r="C21" s="192">
        <f t="shared" si="1"/>
        <v>390</v>
      </c>
      <c r="D21" s="192">
        <f t="shared" si="2"/>
        <v>392.74</v>
      </c>
      <c r="E21" s="192">
        <f t="shared" si="3"/>
        <v>4282.74</v>
      </c>
    </row>
    <row r="22" spans="1:5" ht="12.75">
      <c r="A22" s="15" t="s">
        <v>175</v>
      </c>
      <c r="B22" s="184">
        <v>3500</v>
      </c>
      <c r="C22" s="192">
        <f t="shared" si="1"/>
        <v>910</v>
      </c>
      <c r="D22" s="192">
        <f t="shared" si="2"/>
        <v>1818.3600000000001</v>
      </c>
      <c r="E22" s="192">
        <f t="shared" si="3"/>
        <v>6228.360000000001</v>
      </c>
    </row>
    <row r="23" spans="1:5" ht="12.75">
      <c r="A23" s="185" t="s">
        <v>136</v>
      </c>
      <c r="B23" s="187">
        <v>3500</v>
      </c>
      <c r="C23" s="201">
        <f t="shared" si="1"/>
        <v>1105</v>
      </c>
      <c r="D23" s="192">
        <f t="shared" si="2"/>
        <v>7519.44</v>
      </c>
      <c r="E23" s="192">
        <f t="shared" si="3"/>
        <v>12124.439999999999</v>
      </c>
    </row>
    <row r="24" spans="1:5" ht="13.5" thickBot="1">
      <c r="A24" s="193" t="s">
        <v>76</v>
      </c>
      <c r="B24" s="190">
        <f>SUM(B18:B23)</f>
        <v>21000</v>
      </c>
      <c r="C24" s="190">
        <f>SUM(C18:C23)</f>
        <v>5525</v>
      </c>
      <c r="D24" s="190">
        <f>SUM(D18:D23)</f>
        <v>16161.759999999998</v>
      </c>
      <c r="E24" s="190">
        <f>SUM(E18:E23)</f>
        <v>42686.759999999995</v>
      </c>
    </row>
    <row r="25" ht="13.5" thickTop="1"/>
  </sheetData>
  <sheetProtection/>
  <printOptions/>
  <pageMargins left="0.787401575" right="0.787401575" top="0.984251969" bottom="0.984251969"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sheetPr>
    <tabColor indexed="44"/>
  </sheetPr>
  <dimension ref="A1:O69"/>
  <sheetViews>
    <sheetView zoomScalePageLayoutView="0" workbookViewId="0" topLeftCell="A1">
      <selection activeCell="P35" sqref="P35"/>
    </sheetView>
  </sheetViews>
  <sheetFormatPr defaultColWidth="11.00390625" defaultRowHeight="12.75"/>
  <cols>
    <col min="1" max="1" width="23.125" style="15" customWidth="1"/>
    <col min="2" max="2" width="6.375" style="15" customWidth="1"/>
    <col min="3" max="3" width="6.50390625" style="15" customWidth="1"/>
    <col min="4" max="4" width="7.00390625" style="15" customWidth="1"/>
    <col min="5" max="5" width="6.50390625" style="15" customWidth="1"/>
    <col min="6" max="6" width="9.875" style="15" customWidth="1"/>
    <col min="7" max="7" width="13.875" style="15" customWidth="1"/>
    <col min="8" max="8" width="5.75390625" style="15" customWidth="1"/>
    <col min="9" max="9" width="5.25390625" style="15" hidden="1" customWidth="1"/>
    <col min="10" max="10" width="18.125" style="15" hidden="1" customWidth="1"/>
    <col min="11" max="11" width="3.375" style="15" customWidth="1"/>
    <col min="12" max="12" width="7.375" style="216" customWidth="1"/>
    <col min="13" max="13" width="4.25390625" style="15" customWidth="1"/>
    <col min="14" max="16384" width="11.00390625" style="15" customWidth="1"/>
  </cols>
  <sheetData>
    <row r="1" spans="1:13" ht="21" customHeight="1">
      <c r="A1" s="350" t="s">
        <v>455</v>
      </c>
      <c r="B1" s="350"/>
      <c r="C1" s="350"/>
      <c r="D1" s="350"/>
      <c r="E1" s="350"/>
      <c r="F1" s="350"/>
      <c r="G1" s="350"/>
      <c r="H1" s="350"/>
      <c r="J1" s="202" t="s">
        <v>456</v>
      </c>
      <c r="K1" s="203"/>
      <c r="L1" s="351" t="s">
        <v>457</v>
      </c>
      <c r="M1" s="351"/>
    </row>
    <row r="2" spans="1:14" ht="14.25" customHeight="1">
      <c r="A2" s="68" t="s">
        <v>458</v>
      </c>
      <c r="B2" s="68"/>
      <c r="C2" s="68"/>
      <c r="D2" s="68"/>
      <c r="E2" s="68"/>
      <c r="F2" s="68"/>
      <c r="G2" s="68"/>
      <c r="H2" s="68"/>
      <c r="J2" s="204" t="s">
        <v>459</v>
      </c>
      <c r="K2" s="205"/>
      <c r="L2" s="206">
        <v>0</v>
      </c>
      <c r="M2" s="206">
        <v>6</v>
      </c>
      <c r="N2" s="59"/>
    </row>
    <row r="3" spans="1:14" ht="15.75" customHeight="1">
      <c r="A3" s="68" t="s">
        <v>460</v>
      </c>
      <c r="B3" s="20">
        <v>40</v>
      </c>
      <c r="C3" s="68"/>
      <c r="D3" s="68"/>
      <c r="E3" s="68"/>
      <c r="F3" s="68"/>
      <c r="G3" s="68"/>
      <c r="H3" s="68"/>
      <c r="J3" s="204" t="s">
        <v>461</v>
      </c>
      <c r="K3" s="205"/>
      <c r="L3" s="206">
        <v>30</v>
      </c>
      <c r="M3" s="206">
        <v>5</v>
      </c>
      <c r="N3" s="59"/>
    </row>
    <row r="4" spans="1:14" ht="15.75" customHeight="1">
      <c r="A4" s="68"/>
      <c r="B4" s="68"/>
      <c r="C4" s="68"/>
      <c r="D4" s="68"/>
      <c r="E4" s="68"/>
      <c r="F4" s="68"/>
      <c r="G4" s="68"/>
      <c r="H4" s="68"/>
      <c r="J4" s="204" t="s">
        <v>462</v>
      </c>
      <c r="K4" s="205"/>
      <c r="L4" s="206">
        <v>50</v>
      </c>
      <c r="M4" s="206">
        <v>4</v>
      </c>
      <c r="N4" s="59"/>
    </row>
    <row r="5" spans="1:14" ht="12.75">
      <c r="A5" s="64" t="s">
        <v>463</v>
      </c>
      <c r="B5" s="65" t="s">
        <v>464</v>
      </c>
      <c r="C5" s="65" t="s">
        <v>465</v>
      </c>
      <c r="D5" s="65" t="s">
        <v>466</v>
      </c>
      <c r="E5" s="65" t="s">
        <v>467</v>
      </c>
      <c r="F5" s="65" t="s">
        <v>76</v>
      </c>
      <c r="G5" s="207" t="s">
        <v>468</v>
      </c>
      <c r="H5" s="64" t="s">
        <v>469</v>
      </c>
      <c r="I5" s="208"/>
      <c r="J5" s="204" t="s">
        <v>470</v>
      </c>
      <c r="K5" s="205"/>
      <c r="L5" s="206">
        <v>67</v>
      </c>
      <c r="M5" s="206">
        <v>3</v>
      </c>
      <c r="N5" s="59"/>
    </row>
    <row r="6" spans="1:15" ht="12.75">
      <c r="A6" s="254" t="s">
        <v>471</v>
      </c>
      <c r="B6" s="254">
        <v>10</v>
      </c>
      <c r="C6" s="254">
        <v>10</v>
      </c>
      <c r="D6" s="254">
        <v>8</v>
      </c>
      <c r="E6" s="254">
        <v>12</v>
      </c>
      <c r="F6" s="254">
        <f>SUM(B6:E6)</f>
        <v>40</v>
      </c>
      <c r="G6" s="209"/>
      <c r="H6" s="20"/>
      <c r="I6" s="59"/>
      <c r="J6" s="204" t="s">
        <v>472</v>
      </c>
      <c r="K6" s="205"/>
      <c r="L6" s="206">
        <v>82</v>
      </c>
      <c r="M6" s="206">
        <v>2</v>
      </c>
      <c r="N6" s="59"/>
      <c r="O6" s="210"/>
    </row>
    <row r="7" spans="1:14" ht="12.75">
      <c r="A7" s="68" t="s">
        <v>283</v>
      </c>
      <c r="B7" s="68">
        <v>8</v>
      </c>
      <c r="C7" s="68">
        <v>4.5</v>
      </c>
      <c r="D7" s="68">
        <v>7</v>
      </c>
      <c r="E7" s="68">
        <v>9</v>
      </c>
      <c r="F7" s="68"/>
      <c r="G7" s="211"/>
      <c r="H7" s="212"/>
      <c r="L7" s="206">
        <v>92</v>
      </c>
      <c r="M7" s="206">
        <v>1</v>
      </c>
      <c r="N7" s="59"/>
    </row>
    <row r="8" spans="1:14" ht="12.75">
      <c r="A8" s="68" t="s">
        <v>473</v>
      </c>
      <c r="B8" s="68">
        <v>8</v>
      </c>
      <c r="C8" s="68">
        <v>4</v>
      </c>
      <c r="D8" s="68">
        <v>6</v>
      </c>
      <c r="E8" s="68">
        <v>5</v>
      </c>
      <c r="F8" s="68"/>
      <c r="G8" s="211"/>
      <c r="H8" s="212"/>
      <c r="L8" s="59"/>
      <c r="M8" s="59"/>
      <c r="N8" s="210"/>
    </row>
    <row r="9" spans="1:14" ht="12.75">
      <c r="A9" s="68" t="s">
        <v>158</v>
      </c>
      <c r="B9" s="68">
        <v>10</v>
      </c>
      <c r="C9" s="68">
        <v>9</v>
      </c>
      <c r="D9" s="68">
        <v>6</v>
      </c>
      <c r="E9" s="68">
        <v>11</v>
      </c>
      <c r="F9" s="68"/>
      <c r="G9" s="211"/>
      <c r="H9" s="212"/>
      <c r="L9" s="59"/>
      <c r="M9" s="59"/>
      <c r="N9" s="59"/>
    </row>
    <row r="10" spans="1:14" ht="12.75">
      <c r="A10" s="68" t="s">
        <v>474</v>
      </c>
      <c r="B10" s="68">
        <v>5</v>
      </c>
      <c r="C10" s="68">
        <v>7</v>
      </c>
      <c r="D10" s="68">
        <v>8</v>
      </c>
      <c r="E10" s="68">
        <v>10</v>
      </c>
      <c r="F10" s="68"/>
      <c r="G10" s="211"/>
      <c r="H10" s="212"/>
      <c r="L10" s="59"/>
      <c r="M10" s="59"/>
      <c r="N10" s="59"/>
    </row>
    <row r="11" spans="1:14" ht="12.75">
      <c r="A11" s="68" t="s">
        <v>475</v>
      </c>
      <c r="B11" s="68">
        <v>9</v>
      </c>
      <c r="C11" s="68">
        <v>9</v>
      </c>
      <c r="D11" s="68">
        <v>7</v>
      </c>
      <c r="E11" s="68">
        <v>12</v>
      </c>
      <c r="F11" s="68"/>
      <c r="G11" s="211"/>
      <c r="H11" s="212"/>
      <c r="L11" s="59"/>
      <c r="M11" s="59"/>
      <c r="N11" s="59"/>
    </row>
    <row r="12" spans="1:15" ht="12.75">
      <c r="A12" s="68" t="s">
        <v>476</v>
      </c>
      <c r="B12" s="68">
        <v>9</v>
      </c>
      <c r="C12" s="68">
        <v>1.5</v>
      </c>
      <c r="D12" s="68">
        <v>7.5</v>
      </c>
      <c r="E12" s="68">
        <v>11</v>
      </c>
      <c r="F12" s="68"/>
      <c r="G12" s="211"/>
      <c r="H12" s="212"/>
      <c r="L12" s="59"/>
      <c r="M12" s="59"/>
      <c r="N12" s="213"/>
      <c r="O12" s="213"/>
    </row>
    <row r="13" spans="1:15" ht="12.75">
      <c r="A13" s="214" t="s">
        <v>227</v>
      </c>
      <c r="B13" s="68">
        <v>5.5</v>
      </c>
      <c r="C13" s="68">
        <v>7</v>
      </c>
      <c r="D13" s="68">
        <v>9</v>
      </c>
      <c r="E13" s="68">
        <v>12</v>
      </c>
      <c r="F13" s="68"/>
      <c r="G13" s="211"/>
      <c r="H13" s="212"/>
      <c r="L13" s="59"/>
      <c r="M13" s="59"/>
      <c r="N13" s="210"/>
      <c r="O13" s="210"/>
    </row>
    <row r="14" spans="1:15" ht="12.75">
      <c r="A14" s="214" t="s">
        <v>477</v>
      </c>
      <c r="B14" s="68">
        <v>2.5</v>
      </c>
      <c r="C14" s="68">
        <v>3</v>
      </c>
      <c r="D14" s="68">
        <v>5</v>
      </c>
      <c r="E14" s="68">
        <v>8</v>
      </c>
      <c r="F14" s="68"/>
      <c r="G14" s="211"/>
      <c r="H14" s="212"/>
      <c r="L14" s="59"/>
      <c r="M14" s="59"/>
      <c r="N14" s="210"/>
      <c r="O14" s="210"/>
    </row>
    <row r="15" spans="1:15" ht="12.75">
      <c r="A15" s="68" t="s">
        <v>115</v>
      </c>
      <c r="B15" s="68">
        <v>4</v>
      </c>
      <c r="C15" s="68">
        <v>1</v>
      </c>
      <c r="D15" s="68">
        <v>3</v>
      </c>
      <c r="E15" s="68">
        <v>2</v>
      </c>
      <c r="F15" s="68"/>
      <c r="G15" s="211"/>
      <c r="H15" s="212"/>
      <c r="L15" s="59"/>
      <c r="M15" s="59"/>
      <c r="N15" s="210"/>
      <c r="O15" s="210"/>
    </row>
    <row r="16" spans="12:15" ht="12.75">
      <c r="L16" s="59"/>
      <c r="M16" s="59"/>
      <c r="N16" s="210"/>
      <c r="O16" s="210"/>
    </row>
    <row r="17" spans="1:15" ht="12.75">
      <c r="A17" s="252" t="s">
        <v>487</v>
      </c>
      <c r="B17" s="261"/>
      <c r="C17" s="261"/>
      <c r="D17" s="261"/>
      <c r="E17" s="261"/>
      <c r="F17" s="261"/>
      <c r="G17" s="261"/>
      <c r="L17" s="59"/>
      <c r="M17" s="59"/>
      <c r="N17" s="210"/>
      <c r="O17" s="210"/>
    </row>
    <row r="18" spans="12:15" ht="12.75">
      <c r="L18" s="59"/>
      <c r="M18" s="59"/>
      <c r="N18" s="210"/>
      <c r="O18" s="210"/>
    </row>
    <row r="19" spans="1:15" ht="14.25" customHeight="1">
      <c r="A19" s="15" t="s">
        <v>478</v>
      </c>
      <c r="B19" s="15" t="s">
        <v>479</v>
      </c>
      <c r="L19" s="59"/>
      <c r="M19" s="59"/>
      <c r="N19" s="210"/>
      <c r="O19" s="210"/>
    </row>
    <row r="20" spans="1:15" ht="14.25" customHeight="1">
      <c r="A20" s="15" t="s">
        <v>480</v>
      </c>
      <c r="B20" s="15" t="s">
        <v>481</v>
      </c>
      <c r="L20" s="59"/>
      <c r="M20" s="59"/>
      <c r="N20" s="210"/>
      <c r="O20" s="210"/>
    </row>
    <row r="21" spans="1:15" ht="14.25" customHeight="1">
      <c r="A21" s="215" t="s">
        <v>482</v>
      </c>
      <c r="B21" s="15" t="s">
        <v>483</v>
      </c>
      <c r="I21" s="130" t="s">
        <v>484</v>
      </c>
      <c r="L21" s="59"/>
      <c r="M21" s="59"/>
      <c r="N21" s="210"/>
      <c r="O21" s="210"/>
    </row>
    <row r="22" spans="1:15" ht="14.25" customHeight="1">
      <c r="A22" s="15" t="s">
        <v>485</v>
      </c>
      <c r="B22" s="15" t="s">
        <v>486</v>
      </c>
      <c r="L22" s="59"/>
      <c r="M22" s="59"/>
      <c r="N22" s="210"/>
      <c r="O22" s="210"/>
    </row>
    <row r="23" spans="12:14" ht="12.75">
      <c r="L23" s="59"/>
      <c r="M23" s="59"/>
      <c r="N23" s="59"/>
    </row>
    <row r="24" spans="12:14" ht="12.75">
      <c r="L24" s="59"/>
      <c r="M24" s="59"/>
      <c r="N24" s="59"/>
    </row>
    <row r="25" spans="12:14" ht="12.75">
      <c r="L25" s="59"/>
      <c r="M25" s="59"/>
      <c r="N25" s="59"/>
    </row>
    <row r="26" spans="12:14" ht="12.75">
      <c r="L26" s="59"/>
      <c r="M26" s="59"/>
      <c r="N26" s="59"/>
    </row>
    <row r="27" spans="12:14" ht="12.75">
      <c r="L27" s="59"/>
      <c r="M27" s="59"/>
      <c r="N27" s="59"/>
    </row>
    <row r="28" spans="12:14" ht="12.75">
      <c r="L28" s="59"/>
      <c r="M28" s="59"/>
      <c r="N28" s="59"/>
    </row>
    <row r="29" spans="12:14" ht="12.75">
      <c r="L29" s="59"/>
      <c r="M29" s="59"/>
      <c r="N29" s="59"/>
    </row>
    <row r="30" spans="12:14" ht="12.75">
      <c r="L30" s="59"/>
      <c r="M30" s="59"/>
      <c r="N30" s="59"/>
    </row>
    <row r="31" spans="12:14" ht="12.75">
      <c r="L31" s="59"/>
      <c r="M31" s="59"/>
      <c r="N31" s="59"/>
    </row>
    <row r="32" spans="12:14" ht="12.75">
      <c r="L32" s="59"/>
      <c r="M32" s="59"/>
      <c r="N32" s="59"/>
    </row>
    <row r="33" spans="12:14" ht="12.75">
      <c r="L33" s="59"/>
      <c r="M33" s="59"/>
      <c r="N33" s="59"/>
    </row>
    <row r="34" spans="12:14" ht="12.75">
      <c r="L34" s="59"/>
      <c r="M34" s="59"/>
      <c r="N34" s="59"/>
    </row>
    <row r="35" spans="12:14" ht="12.75">
      <c r="L35" s="59"/>
      <c r="M35" s="59"/>
      <c r="N35" s="59"/>
    </row>
    <row r="36" spans="12:14" ht="12.75">
      <c r="L36" s="59"/>
      <c r="M36" s="59"/>
      <c r="N36" s="59"/>
    </row>
    <row r="37" spans="12:14" ht="12.75">
      <c r="L37" s="59"/>
      <c r="M37" s="59"/>
      <c r="N37" s="59"/>
    </row>
    <row r="38" spans="12:14" ht="12.75">
      <c r="L38" s="59"/>
      <c r="M38" s="59"/>
      <c r="N38" s="59"/>
    </row>
    <row r="39" spans="12:14" ht="12.75">
      <c r="L39" s="59"/>
      <c r="M39" s="59"/>
      <c r="N39" s="59"/>
    </row>
    <row r="40" spans="12:14" ht="12.75">
      <c r="L40" s="59"/>
      <c r="M40" s="59"/>
      <c r="N40" s="59"/>
    </row>
    <row r="41" spans="12:14" ht="12.75">
      <c r="L41" s="59"/>
      <c r="M41" s="59"/>
      <c r="N41" s="59"/>
    </row>
    <row r="42" spans="12:14" ht="12.75">
      <c r="L42" s="59"/>
      <c r="M42" s="59"/>
      <c r="N42" s="59"/>
    </row>
    <row r="43" spans="12:14" ht="12.75">
      <c r="L43" s="59"/>
      <c r="M43" s="59"/>
      <c r="N43" s="59"/>
    </row>
    <row r="44" spans="12:14" ht="12.75">
      <c r="L44" s="59"/>
      <c r="M44" s="59"/>
      <c r="N44" s="59"/>
    </row>
    <row r="45" spans="12:14" ht="12.75">
      <c r="L45" s="59"/>
      <c r="M45" s="59"/>
      <c r="N45" s="59"/>
    </row>
    <row r="46" spans="12:14" ht="12.75">
      <c r="L46" s="59"/>
      <c r="M46" s="59"/>
      <c r="N46" s="59"/>
    </row>
    <row r="47" spans="12:14" ht="12.75">
      <c r="L47" s="59"/>
      <c r="M47" s="59"/>
      <c r="N47" s="59"/>
    </row>
    <row r="48" spans="12:14" ht="12.75">
      <c r="L48" s="59"/>
      <c r="M48" s="59"/>
      <c r="N48" s="59"/>
    </row>
    <row r="49" spans="12:14" ht="12.75">
      <c r="L49" s="59"/>
      <c r="M49" s="59"/>
      <c r="N49" s="59"/>
    </row>
    <row r="50" spans="12:14" ht="12.75">
      <c r="L50" s="59"/>
      <c r="M50" s="59"/>
      <c r="N50" s="59"/>
    </row>
    <row r="51" spans="12:14" ht="12.75">
      <c r="L51" s="59"/>
      <c r="M51" s="59"/>
      <c r="N51" s="59"/>
    </row>
    <row r="52" spans="12:14" ht="12.75">
      <c r="L52" s="59"/>
      <c r="M52" s="59"/>
      <c r="N52" s="59"/>
    </row>
    <row r="53" spans="12:14" ht="12.75">
      <c r="L53" s="59"/>
      <c r="M53" s="59"/>
      <c r="N53" s="59"/>
    </row>
    <row r="54" spans="12:14" ht="12.75">
      <c r="L54" s="59"/>
      <c r="M54" s="59"/>
      <c r="N54" s="59"/>
    </row>
    <row r="55" spans="12:14" ht="12.75">
      <c r="L55" s="59"/>
      <c r="M55" s="59"/>
      <c r="N55" s="59"/>
    </row>
    <row r="56" spans="12:14" ht="12.75">
      <c r="L56" s="59"/>
      <c r="M56" s="59"/>
      <c r="N56" s="59"/>
    </row>
    <row r="57" spans="12:14" ht="12.75">
      <c r="L57" s="59"/>
      <c r="M57" s="59"/>
      <c r="N57" s="59"/>
    </row>
    <row r="58" spans="12:14" ht="12.75">
      <c r="L58" s="59"/>
      <c r="M58" s="59"/>
      <c r="N58" s="59"/>
    </row>
    <row r="59" ht="12.75">
      <c r="L59" s="59"/>
    </row>
    <row r="60" ht="12.75">
      <c r="L60" s="59"/>
    </row>
    <row r="61" ht="12.75">
      <c r="L61" s="59"/>
    </row>
    <row r="62" ht="12.75">
      <c r="L62" s="59"/>
    </row>
    <row r="63" ht="12.75">
      <c r="L63" s="59"/>
    </row>
    <row r="64" ht="12.75">
      <c r="L64" s="59"/>
    </row>
    <row r="65" ht="12.75">
      <c r="L65" s="59"/>
    </row>
    <row r="66" ht="12.75">
      <c r="L66" s="59"/>
    </row>
    <row r="67" ht="12.75">
      <c r="L67" s="59"/>
    </row>
    <row r="68" ht="12.75">
      <c r="L68" s="59"/>
    </row>
    <row r="69" ht="12.75">
      <c r="L69" s="59"/>
    </row>
  </sheetData>
  <sheetProtection/>
  <mergeCells count="2">
    <mergeCell ref="A1:H1"/>
    <mergeCell ref="L1:M1"/>
  </mergeCells>
  <printOptions/>
  <pageMargins left="0.787401575" right="0.787401575" top="0.984251969" bottom="0.984251969"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44"/>
  </sheetPr>
  <dimension ref="A1:O68"/>
  <sheetViews>
    <sheetView zoomScalePageLayoutView="0" workbookViewId="0" topLeftCell="A4">
      <selection activeCell="O42" sqref="O42"/>
    </sheetView>
  </sheetViews>
  <sheetFormatPr defaultColWidth="11.00390625" defaultRowHeight="12.75"/>
  <cols>
    <col min="1" max="1" width="23.125" style="15" customWidth="1"/>
    <col min="2" max="2" width="6.375" style="15" customWidth="1"/>
    <col min="3" max="3" width="6.50390625" style="15" customWidth="1"/>
    <col min="4" max="4" width="7.00390625" style="15" customWidth="1"/>
    <col min="5" max="5" width="6.50390625" style="15" customWidth="1"/>
    <col min="6" max="6" width="9.875" style="15" customWidth="1"/>
    <col min="7" max="7" width="13.875" style="15" customWidth="1"/>
    <col min="8" max="8" width="5.75390625" style="15" customWidth="1"/>
    <col min="9" max="9" width="5.25390625" style="15" hidden="1" customWidth="1"/>
    <col min="10" max="10" width="18.125" style="15" hidden="1" customWidth="1"/>
    <col min="11" max="11" width="3.375" style="15" customWidth="1"/>
    <col min="12" max="12" width="7.375" style="216" customWidth="1"/>
    <col min="13" max="13" width="4.25390625" style="15" customWidth="1"/>
    <col min="14" max="16384" width="11.00390625" style="15" customWidth="1"/>
  </cols>
  <sheetData>
    <row r="1" spans="1:13" ht="21" customHeight="1">
      <c r="A1" s="352" t="s">
        <v>455</v>
      </c>
      <c r="B1" s="352"/>
      <c r="C1" s="352"/>
      <c r="D1" s="352"/>
      <c r="E1" s="352"/>
      <c r="F1" s="352"/>
      <c r="G1" s="352"/>
      <c r="H1" s="352"/>
      <c r="J1" s="202" t="s">
        <v>456</v>
      </c>
      <c r="K1" s="203"/>
      <c r="L1" s="351" t="s">
        <v>457</v>
      </c>
      <c r="M1" s="351"/>
    </row>
    <row r="2" spans="1:14" ht="14.25" customHeight="1">
      <c r="A2" s="68" t="s">
        <v>458</v>
      </c>
      <c r="B2" s="68"/>
      <c r="C2" s="68"/>
      <c r="D2" s="68"/>
      <c r="E2" s="68"/>
      <c r="F2" s="68"/>
      <c r="G2" s="68"/>
      <c r="H2" s="68"/>
      <c r="J2" s="204" t="s">
        <v>459</v>
      </c>
      <c r="K2" s="205"/>
      <c r="L2" s="206">
        <v>0</v>
      </c>
      <c r="M2" s="206">
        <v>6</v>
      </c>
      <c r="N2" s="59"/>
    </row>
    <row r="3" spans="1:14" ht="15.75" customHeight="1">
      <c r="A3" s="68" t="s">
        <v>460</v>
      </c>
      <c r="B3" s="20">
        <v>40</v>
      </c>
      <c r="C3" s="68"/>
      <c r="D3" s="68"/>
      <c r="E3" s="68"/>
      <c r="F3" s="68"/>
      <c r="G3" s="68"/>
      <c r="H3" s="68"/>
      <c r="J3" s="204" t="s">
        <v>461</v>
      </c>
      <c r="K3" s="205"/>
      <c r="L3" s="206">
        <v>30</v>
      </c>
      <c r="M3" s="206">
        <v>5</v>
      </c>
      <c r="N3" s="59"/>
    </row>
    <row r="4" spans="1:14" ht="15.75" customHeight="1">
      <c r="A4" s="68"/>
      <c r="B4" s="68"/>
      <c r="C4" s="68"/>
      <c r="D4" s="68"/>
      <c r="E4" s="68"/>
      <c r="F4" s="68"/>
      <c r="G4" s="68"/>
      <c r="H4" s="68"/>
      <c r="J4" s="204" t="s">
        <v>462</v>
      </c>
      <c r="K4" s="205"/>
      <c r="L4" s="206">
        <v>50</v>
      </c>
      <c r="M4" s="206">
        <v>4</v>
      </c>
      <c r="N4" s="59"/>
    </row>
    <row r="5" spans="1:14" ht="12.75">
      <c r="A5" s="64" t="s">
        <v>463</v>
      </c>
      <c r="B5" s="65" t="s">
        <v>464</v>
      </c>
      <c r="C5" s="65" t="s">
        <v>465</v>
      </c>
      <c r="D5" s="65" t="s">
        <v>466</v>
      </c>
      <c r="E5" s="65" t="s">
        <v>467</v>
      </c>
      <c r="F5" s="65" t="s">
        <v>76</v>
      </c>
      <c r="G5" s="207" t="s">
        <v>468</v>
      </c>
      <c r="H5" s="64" t="s">
        <v>469</v>
      </c>
      <c r="I5" s="208"/>
      <c r="J5" s="204" t="s">
        <v>470</v>
      </c>
      <c r="K5" s="205"/>
      <c r="L5" s="206">
        <v>67</v>
      </c>
      <c r="M5" s="206">
        <v>3</v>
      </c>
      <c r="N5" s="59"/>
    </row>
    <row r="6" spans="1:15" ht="12.75">
      <c r="A6" s="291" t="s">
        <v>471</v>
      </c>
      <c r="B6" s="291">
        <v>10</v>
      </c>
      <c r="C6" s="291">
        <v>10</v>
      </c>
      <c r="D6" s="291">
        <v>8</v>
      </c>
      <c r="E6" s="291">
        <v>12</v>
      </c>
      <c r="F6" s="291">
        <f>SUM(B6:E6)</f>
        <v>40</v>
      </c>
      <c r="G6" s="209"/>
      <c r="H6" s="20"/>
      <c r="I6" s="59"/>
      <c r="J6" s="204" t="s">
        <v>472</v>
      </c>
      <c r="K6" s="205"/>
      <c r="L6" s="206">
        <v>82</v>
      </c>
      <c r="M6" s="206">
        <v>2</v>
      </c>
      <c r="N6" s="59"/>
      <c r="O6" s="210"/>
    </row>
    <row r="7" spans="1:14" ht="12.75">
      <c r="A7" s="68" t="s">
        <v>283</v>
      </c>
      <c r="B7" s="68">
        <v>8</v>
      </c>
      <c r="C7" s="68">
        <v>4.5</v>
      </c>
      <c r="D7" s="68">
        <v>7</v>
      </c>
      <c r="E7" s="68">
        <v>9</v>
      </c>
      <c r="F7" s="211">
        <f aca="true" t="shared" si="0" ref="F7:F15">SUM(B7:E7)</f>
        <v>28.5</v>
      </c>
      <c r="G7" s="211">
        <f>F7*100/$B$3</f>
        <v>71.25</v>
      </c>
      <c r="H7" s="306">
        <f aca="true" t="shared" si="1" ref="H7:H15">VLOOKUP(G7,Noten,2)</f>
        <v>3</v>
      </c>
      <c r="L7" s="206">
        <v>92</v>
      </c>
      <c r="M7" s="206">
        <v>1</v>
      </c>
      <c r="N7" s="59"/>
    </row>
    <row r="8" spans="1:14" ht="12.75">
      <c r="A8" s="68" t="s">
        <v>473</v>
      </c>
      <c r="B8" s="68">
        <v>8</v>
      </c>
      <c r="C8" s="68">
        <v>4</v>
      </c>
      <c r="D8" s="68">
        <v>6</v>
      </c>
      <c r="E8" s="68">
        <v>5</v>
      </c>
      <c r="F8" s="211">
        <f t="shared" si="0"/>
        <v>23</v>
      </c>
      <c r="G8" s="211">
        <f aca="true" t="shared" si="2" ref="G8:G15">F8*100/$B$3</f>
        <v>57.5</v>
      </c>
      <c r="H8" s="306">
        <f t="shared" si="1"/>
        <v>4</v>
      </c>
      <c r="L8" s="59"/>
      <c r="M8" s="59"/>
      <c r="N8" s="210"/>
    </row>
    <row r="9" spans="1:14" ht="12.75">
      <c r="A9" s="68" t="s">
        <v>158</v>
      </c>
      <c r="B9" s="68">
        <v>10</v>
      </c>
      <c r="C9" s="68">
        <v>9</v>
      </c>
      <c r="D9" s="68">
        <v>6</v>
      </c>
      <c r="E9" s="68">
        <v>11</v>
      </c>
      <c r="F9" s="211">
        <f t="shared" si="0"/>
        <v>36</v>
      </c>
      <c r="G9" s="211">
        <f t="shared" si="2"/>
        <v>90</v>
      </c>
      <c r="H9" s="306">
        <f t="shared" si="1"/>
        <v>2</v>
      </c>
      <c r="L9" s="59"/>
      <c r="M9" s="59"/>
      <c r="N9" s="59"/>
    </row>
    <row r="10" spans="1:14" ht="12.75">
      <c r="A10" s="68" t="s">
        <v>474</v>
      </c>
      <c r="B10" s="68">
        <v>5</v>
      </c>
      <c r="C10" s="68">
        <v>7</v>
      </c>
      <c r="D10" s="68">
        <v>8</v>
      </c>
      <c r="E10" s="68">
        <v>10</v>
      </c>
      <c r="F10" s="211">
        <f t="shared" si="0"/>
        <v>30</v>
      </c>
      <c r="G10" s="211">
        <f t="shared" si="2"/>
        <v>75</v>
      </c>
      <c r="H10" s="306">
        <f t="shared" si="1"/>
        <v>3</v>
      </c>
      <c r="L10" s="59"/>
      <c r="M10" s="59"/>
      <c r="N10" s="59"/>
    </row>
    <row r="11" spans="1:14" ht="12.75">
      <c r="A11" s="68" t="s">
        <v>475</v>
      </c>
      <c r="B11" s="68">
        <v>9</v>
      </c>
      <c r="C11" s="68">
        <v>9</v>
      </c>
      <c r="D11" s="68">
        <v>7</v>
      </c>
      <c r="E11" s="68">
        <v>12</v>
      </c>
      <c r="F11" s="211">
        <f t="shared" si="0"/>
        <v>37</v>
      </c>
      <c r="G11" s="211">
        <f t="shared" si="2"/>
        <v>92.5</v>
      </c>
      <c r="H11" s="306">
        <f t="shared" si="1"/>
        <v>1</v>
      </c>
      <c r="L11" s="59"/>
      <c r="M11" s="59"/>
      <c r="N11" s="59"/>
    </row>
    <row r="12" spans="1:15" ht="12.75">
      <c r="A12" s="68" t="s">
        <v>476</v>
      </c>
      <c r="B12" s="68">
        <v>9</v>
      </c>
      <c r="C12" s="68">
        <v>1.5</v>
      </c>
      <c r="D12" s="68">
        <v>7.5</v>
      </c>
      <c r="E12" s="68">
        <v>11</v>
      </c>
      <c r="F12" s="211">
        <f t="shared" si="0"/>
        <v>29</v>
      </c>
      <c r="G12" s="211">
        <f t="shared" si="2"/>
        <v>72.5</v>
      </c>
      <c r="H12" s="306">
        <f t="shared" si="1"/>
        <v>3</v>
      </c>
      <c r="L12" s="59"/>
      <c r="M12" s="59"/>
      <c r="N12" s="213"/>
      <c r="O12" s="213"/>
    </row>
    <row r="13" spans="1:15" ht="12.75">
      <c r="A13" s="214" t="s">
        <v>227</v>
      </c>
      <c r="B13" s="68">
        <v>5.5</v>
      </c>
      <c r="C13" s="68">
        <v>7</v>
      </c>
      <c r="D13" s="68">
        <v>9</v>
      </c>
      <c r="E13" s="68">
        <v>12</v>
      </c>
      <c r="F13" s="211">
        <f t="shared" si="0"/>
        <v>33.5</v>
      </c>
      <c r="G13" s="211">
        <f t="shared" si="2"/>
        <v>83.75</v>
      </c>
      <c r="H13" s="306">
        <f t="shared" si="1"/>
        <v>2</v>
      </c>
      <c r="L13" s="59"/>
      <c r="M13" s="59"/>
      <c r="N13" s="210"/>
      <c r="O13" s="210"/>
    </row>
    <row r="14" spans="1:15" ht="12.75">
      <c r="A14" s="214" t="s">
        <v>477</v>
      </c>
      <c r="B14" s="68">
        <v>2.5</v>
      </c>
      <c r="C14" s="68">
        <v>3</v>
      </c>
      <c r="D14" s="68">
        <v>5</v>
      </c>
      <c r="E14" s="68">
        <v>8</v>
      </c>
      <c r="F14" s="211">
        <f t="shared" si="0"/>
        <v>18.5</v>
      </c>
      <c r="G14" s="211">
        <f t="shared" si="2"/>
        <v>46.25</v>
      </c>
      <c r="H14" s="306">
        <f t="shared" si="1"/>
        <v>5</v>
      </c>
      <c r="L14" s="59"/>
      <c r="M14" s="59"/>
      <c r="N14" s="210"/>
      <c r="O14" s="210"/>
    </row>
    <row r="15" spans="1:15" ht="12.75">
      <c r="A15" s="68" t="s">
        <v>115</v>
      </c>
      <c r="B15" s="68">
        <v>4</v>
      </c>
      <c r="C15" s="68">
        <v>1</v>
      </c>
      <c r="D15" s="68">
        <v>3</v>
      </c>
      <c r="E15" s="68">
        <v>2</v>
      </c>
      <c r="F15" s="211">
        <f t="shared" si="0"/>
        <v>10</v>
      </c>
      <c r="G15" s="211">
        <f t="shared" si="2"/>
        <v>25</v>
      </c>
      <c r="H15" s="306">
        <f t="shared" si="1"/>
        <v>6</v>
      </c>
      <c r="L15" s="59"/>
      <c r="M15" s="59"/>
      <c r="N15" s="210"/>
      <c r="O15" s="210"/>
    </row>
    <row r="16" spans="12:15" ht="12.75">
      <c r="L16" s="59"/>
      <c r="M16" s="59"/>
      <c r="N16" s="210"/>
      <c r="O16" s="210"/>
    </row>
    <row r="17" spans="12:15" ht="12.75">
      <c r="L17" s="59"/>
      <c r="M17" s="59"/>
      <c r="N17" s="210"/>
      <c r="O17" s="210"/>
    </row>
    <row r="18" spans="1:15" ht="14.25" customHeight="1">
      <c r="A18" s="15" t="s">
        <v>478</v>
      </c>
      <c r="B18" s="15" t="s">
        <v>479</v>
      </c>
      <c r="L18" s="59"/>
      <c r="M18" s="59"/>
      <c r="N18" s="210"/>
      <c r="O18" s="210"/>
    </row>
    <row r="19" spans="1:15" ht="14.25" customHeight="1">
      <c r="A19" s="15" t="s">
        <v>480</v>
      </c>
      <c r="B19" s="15" t="s">
        <v>481</v>
      </c>
      <c r="L19" s="59"/>
      <c r="M19" s="59"/>
      <c r="N19" s="210"/>
      <c r="O19" s="210"/>
    </row>
    <row r="20" spans="1:15" ht="14.25" customHeight="1">
      <c r="A20" s="215" t="s">
        <v>482</v>
      </c>
      <c r="B20" s="15" t="s">
        <v>483</v>
      </c>
      <c r="I20" s="130" t="s">
        <v>484</v>
      </c>
      <c r="L20" s="59"/>
      <c r="M20" s="59"/>
      <c r="N20" s="210"/>
      <c r="O20" s="210"/>
    </row>
    <row r="21" spans="1:15" ht="14.25" customHeight="1">
      <c r="A21" s="15" t="s">
        <v>485</v>
      </c>
      <c r="B21" s="15" t="s">
        <v>486</v>
      </c>
      <c r="L21" s="59"/>
      <c r="M21" s="59"/>
      <c r="N21" s="210"/>
      <c r="O21" s="210"/>
    </row>
    <row r="22" spans="12:14" ht="12.75">
      <c r="L22" s="59"/>
      <c r="M22" s="59"/>
      <c r="N22" s="59"/>
    </row>
    <row r="23" spans="12:14" ht="12.75">
      <c r="L23" s="59"/>
      <c r="M23" s="59"/>
      <c r="N23" s="59"/>
    </row>
    <row r="24" spans="12:14" ht="12.75">
      <c r="L24" s="59"/>
      <c r="M24" s="59"/>
      <c r="N24" s="59"/>
    </row>
    <row r="25" spans="12:14" ht="12.75">
      <c r="L25" s="59"/>
      <c r="M25" s="59"/>
      <c r="N25" s="59"/>
    </row>
    <row r="26" spans="12:14" ht="12.75">
      <c r="L26" s="59"/>
      <c r="M26" s="59"/>
      <c r="N26" s="59"/>
    </row>
    <row r="27" spans="12:14" ht="12.75">
      <c r="L27" s="59"/>
      <c r="M27" s="59"/>
      <c r="N27" s="59"/>
    </row>
    <row r="28" spans="12:14" ht="12.75">
      <c r="L28" s="59"/>
      <c r="M28" s="59"/>
      <c r="N28" s="59"/>
    </row>
    <row r="29" spans="12:14" ht="12.75">
      <c r="L29" s="59"/>
      <c r="M29" s="59"/>
      <c r="N29" s="59"/>
    </row>
    <row r="30" spans="12:14" ht="12.75">
      <c r="L30" s="59"/>
      <c r="M30" s="59"/>
      <c r="N30" s="59"/>
    </row>
    <row r="31" spans="12:14" ht="12.75">
      <c r="L31" s="59"/>
      <c r="M31" s="59"/>
      <c r="N31" s="59"/>
    </row>
    <row r="32" spans="12:14" ht="12.75">
      <c r="L32" s="59"/>
      <c r="M32" s="59"/>
      <c r="N32" s="59"/>
    </row>
    <row r="33" spans="12:14" ht="12.75">
      <c r="L33" s="59"/>
      <c r="M33" s="59"/>
      <c r="N33" s="59"/>
    </row>
    <row r="34" spans="12:14" ht="12.75">
      <c r="L34" s="59"/>
      <c r="M34" s="59"/>
      <c r="N34" s="59"/>
    </row>
    <row r="35" spans="12:14" ht="12.75">
      <c r="L35" s="59"/>
      <c r="M35" s="59"/>
      <c r="N35" s="59"/>
    </row>
    <row r="36" spans="12:14" ht="12.75">
      <c r="L36" s="59"/>
      <c r="M36" s="59"/>
      <c r="N36" s="59"/>
    </row>
    <row r="37" spans="12:14" ht="12.75">
      <c r="L37" s="59"/>
      <c r="M37" s="59"/>
      <c r="N37" s="59"/>
    </row>
    <row r="38" spans="12:14" ht="12.75">
      <c r="L38" s="59"/>
      <c r="M38" s="59"/>
      <c r="N38" s="59"/>
    </row>
    <row r="39" spans="12:14" ht="12.75">
      <c r="L39" s="59"/>
      <c r="M39" s="59"/>
      <c r="N39" s="59"/>
    </row>
    <row r="40" spans="12:14" ht="12.75">
      <c r="L40" s="59"/>
      <c r="M40" s="59"/>
      <c r="N40" s="59"/>
    </row>
    <row r="41" spans="12:14" ht="12.75">
      <c r="L41" s="59"/>
      <c r="M41" s="59"/>
      <c r="N41" s="59"/>
    </row>
    <row r="42" spans="12:14" ht="12.75">
      <c r="L42" s="59"/>
      <c r="M42" s="59"/>
      <c r="N42" s="59"/>
    </row>
    <row r="43" spans="12:14" ht="12.75">
      <c r="L43" s="59"/>
      <c r="M43" s="59"/>
      <c r="N43" s="59"/>
    </row>
    <row r="44" spans="12:14" ht="12.75">
      <c r="L44" s="59"/>
      <c r="M44" s="59"/>
      <c r="N44" s="59"/>
    </row>
    <row r="45" spans="12:14" ht="12.75">
      <c r="L45" s="59"/>
      <c r="M45" s="59"/>
      <c r="N45" s="59"/>
    </row>
    <row r="46" spans="12:14" ht="12.75">
      <c r="L46" s="59"/>
      <c r="M46" s="59"/>
      <c r="N46" s="59"/>
    </row>
    <row r="47" spans="12:14" ht="12.75">
      <c r="L47" s="59"/>
      <c r="M47" s="59"/>
      <c r="N47" s="59"/>
    </row>
    <row r="48" spans="12:14" ht="12.75">
      <c r="L48" s="59"/>
      <c r="M48" s="59"/>
      <c r="N48" s="59"/>
    </row>
    <row r="49" spans="12:14" ht="12.75">
      <c r="L49" s="59"/>
      <c r="M49" s="59"/>
      <c r="N49" s="59"/>
    </row>
    <row r="50" spans="12:14" ht="12.75">
      <c r="L50" s="59"/>
      <c r="M50" s="59"/>
      <c r="N50" s="59"/>
    </row>
    <row r="51" spans="12:14" ht="12.75">
      <c r="L51" s="59"/>
      <c r="M51" s="59"/>
      <c r="N51" s="59"/>
    </row>
    <row r="52" spans="12:14" ht="12.75">
      <c r="L52" s="59"/>
      <c r="M52" s="59"/>
      <c r="N52" s="59"/>
    </row>
    <row r="53" spans="12:14" ht="12.75">
      <c r="L53" s="59"/>
      <c r="M53" s="59"/>
      <c r="N53" s="59"/>
    </row>
    <row r="54" spans="12:14" ht="12.75">
      <c r="L54" s="59"/>
      <c r="M54" s="59"/>
      <c r="N54" s="59"/>
    </row>
    <row r="55" spans="12:14" ht="12.75">
      <c r="L55" s="59"/>
      <c r="M55" s="59"/>
      <c r="N55" s="59"/>
    </row>
    <row r="56" spans="12:14" ht="12.75">
      <c r="L56" s="59"/>
      <c r="M56" s="59"/>
      <c r="N56" s="59"/>
    </row>
    <row r="57" spans="12:14" ht="12.75">
      <c r="L57" s="59"/>
      <c r="M57" s="59"/>
      <c r="N57" s="59"/>
    </row>
    <row r="58" ht="12.75">
      <c r="L58" s="59"/>
    </row>
    <row r="59" ht="12.75">
      <c r="L59" s="59"/>
    </row>
    <row r="60" ht="12.75">
      <c r="L60" s="59"/>
    </row>
    <row r="61" ht="12.75">
      <c r="L61" s="59"/>
    </row>
    <row r="62" ht="12.75">
      <c r="L62" s="59"/>
    </row>
    <row r="63" ht="12.75">
      <c r="L63" s="59"/>
    </row>
    <row r="64" ht="12.75">
      <c r="L64" s="59"/>
    </row>
    <row r="65" ht="12.75">
      <c r="L65" s="59"/>
    </row>
    <row r="66" ht="12.75">
      <c r="L66" s="59"/>
    </row>
    <row r="67" ht="12.75">
      <c r="L67" s="59"/>
    </row>
    <row r="68" ht="12.75">
      <c r="L68" s="59"/>
    </row>
  </sheetData>
  <sheetProtection/>
  <mergeCells count="2">
    <mergeCell ref="A1:H1"/>
    <mergeCell ref="L1:M1"/>
  </mergeCells>
  <printOptions/>
  <pageMargins left="0.787401575" right="0.787401575" top="0.984251969" bottom="0.984251969"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sheetPr>
    <tabColor indexed="46"/>
  </sheetPr>
  <dimension ref="A1:H31"/>
  <sheetViews>
    <sheetView showGridLines="0" showZeros="0" zoomScalePageLayoutView="0" workbookViewId="0" topLeftCell="A1">
      <selection activeCell="N23" sqref="N23"/>
    </sheetView>
  </sheetViews>
  <sheetFormatPr defaultColWidth="11.00390625" defaultRowHeight="12.75"/>
  <cols>
    <col min="1" max="1" width="12.00390625" style="15" customWidth="1"/>
    <col min="2" max="2" width="6.25390625" style="15" customWidth="1"/>
    <col min="3" max="16384" width="11.00390625" style="15" customWidth="1"/>
  </cols>
  <sheetData>
    <row r="1" spans="1:3" ht="21" customHeight="1">
      <c r="A1" s="353" t="s">
        <v>52</v>
      </c>
      <c r="B1" s="353"/>
      <c r="C1" s="353"/>
    </row>
    <row r="2" spans="1:3" ht="18" customHeight="1">
      <c r="A2" s="22" t="s">
        <v>53</v>
      </c>
      <c r="B2" s="23"/>
      <c r="C2" s="23"/>
    </row>
    <row r="3" spans="1:3" ht="12.75">
      <c r="A3" s="24" t="s">
        <v>54</v>
      </c>
      <c r="B3" s="23"/>
      <c r="C3" s="23"/>
    </row>
    <row r="4" spans="1:3" ht="12.75">
      <c r="A4" s="24" t="s">
        <v>55</v>
      </c>
      <c r="B4" s="23"/>
      <c r="C4" s="23"/>
    </row>
    <row r="5" spans="1:3" ht="12.75">
      <c r="A5" s="24" t="s">
        <v>56</v>
      </c>
      <c r="B5" s="23"/>
      <c r="C5" s="23"/>
    </row>
    <row r="6" spans="1:3" ht="12.75">
      <c r="A6" s="24" t="s">
        <v>57</v>
      </c>
      <c r="B6" s="23"/>
      <c r="C6" s="23"/>
    </row>
    <row r="7" spans="1:3" ht="15">
      <c r="A7" s="25"/>
      <c r="B7" s="23"/>
      <c r="C7" s="23"/>
    </row>
    <row r="8" spans="2:4" ht="14.25">
      <c r="B8" s="354" t="s">
        <v>58</v>
      </c>
      <c r="C8" s="355"/>
      <c r="D8" s="356"/>
    </row>
    <row r="9" spans="2:4" ht="14.25">
      <c r="B9" s="26">
        <v>100</v>
      </c>
      <c r="C9" s="26">
        <v>3</v>
      </c>
      <c r="D9" s="27">
        <f>B9*C9</f>
        <v>300</v>
      </c>
    </row>
    <row r="10" spans="2:4" ht="14.25">
      <c r="B10" s="28">
        <v>200</v>
      </c>
      <c r="C10" s="28">
        <v>4</v>
      </c>
      <c r="D10" s="29">
        <f>B10*C10</f>
        <v>800</v>
      </c>
    </row>
    <row r="11" spans="2:4" ht="14.25">
      <c r="B11" s="28">
        <v>300</v>
      </c>
      <c r="C11" s="28">
        <v>5</v>
      </c>
      <c r="D11" s="29">
        <f>B11*C11</f>
        <v>1500</v>
      </c>
    </row>
    <row r="12" spans="2:4" ht="14.25">
      <c r="B12" s="28">
        <v>400</v>
      </c>
      <c r="C12" s="28">
        <v>6</v>
      </c>
      <c r="D12" s="29">
        <f>B12*C12</f>
        <v>2400</v>
      </c>
    </row>
    <row r="13" spans="2:4" ht="14.25">
      <c r="B13" s="28">
        <v>500</v>
      </c>
      <c r="C13" s="28">
        <v>7</v>
      </c>
      <c r="D13" s="29">
        <f>B13*C13</f>
        <v>3500</v>
      </c>
    </row>
    <row r="14" ht="12.75"/>
    <row r="15" ht="12.75">
      <c r="A15" s="17" t="s">
        <v>50</v>
      </c>
    </row>
    <row r="16" ht="9" customHeight="1">
      <c r="A16" s="30"/>
    </row>
    <row r="17" ht="12.75">
      <c r="A17" s="31" t="s">
        <v>59</v>
      </c>
    </row>
    <row r="18" ht="12.75">
      <c r="A18" s="31" t="s">
        <v>60</v>
      </c>
    </row>
    <row r="19" spans="1:5" ht="12.75">
      <c r="A19" s="31" t="s">
        <v>611</v>
      </c>
      <c r="B19" s="314"/>
      <c r="C19" s="314"/>
      <c r="D19" s="314"/>
      <c r="E19" s="314"/>
    </row>
    <row r="20" ht="12.75">
      <c r="A20" s="31" t="s">
        <v>61</v>
      </c>
    </row>
    <row r="21" spans="1:8" ht="12.75">
      <c r="A21" s="31" t="s">
        <v>612</v>
      </c>
      <c r="B21" s="314"/>
      <c r="C21" s="314"/>
      <c r="D21" s="314"/>
      <c r="E21" s="314"/>
      <c r="F21" s="314"/>
      <c r="G21" s="314"/>
      <c r="H21" s="314"/>
    </row>
    <row r="22" ht="12.75">
      <c r="A22" s="31" t="s">
        <v>62</v>
      </c>
    </row>
    <row r="23" ht="12.75">
      <c r="A23" s="31"/>
    </row>
    <row r="24" ht="12.75">
      <c r="A24" s="17" t="s">
        <v>63</v>
      </c>
    </row>
    <row r="25" ht="14.25">
      <c r="A25" s="32" t="s">
        <v>64</v>
      </c>
    </row>
    <row r="26" ht="12.75">
      <c r="A26" s="33" t="s">
        <v>65</v>
      </c>
    </row>
    <row r="27" ht="12.75">
      <c r="A27" s="34"/>
    </row>
    <row r="28" ht="12.75">
      <c r="A28" s="17" t="s">
        <v>66</v>
      </c>
    </row>
    <row r="29" spans="1:8" ht="12.75">
      <c r="A29" s="31" t="s">
        <v>613</v>
      </c>
      <c r="B29" s="314"/>
      <c r="C29" s="314"/>
      <c r="D29" s="314"/>
      <c r="E29" s="314"/>
      <c r="F29" s="314"/>
      <c r="G29" s="314"/>
      <c r="H29" s="314"/>
    </row>
    <row r="30" ht="12.75">
      <c r="A30" s="34" t="s">
        <v>67</v>
      </c>
    </row>
    <row r="31" ht="12.75">
      <c r="A31" s="34"/>
    </row>
  </sheetData>
  <sheetProtection/>
  <mergeCells count="2">
    <mergeCell ref="A1:C1"/>
    <mergeCell ref="B8:D8"/>
  </mergeCells>
  <printOptions/>
  <pageMargins left="0.787401575" right="0.787401575" top="0.984251969" bottom="0.984251969" header="0.4921259845" footer="0.4921259845"/>
  <pageSetup horizontalDpi="1200" verticalDpi="12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46"/>
  </sheetPr>
  <dimension ref="A1:G17"/>
  <sheetViews>
    <sheetView showGridLines="0" zoomScalePageLayoutView="0" workbookViewId="0" topLeftCell="A1">
      <selection activeCell="I25" sqref="I25"/>
    </sheetView>
  </sheetViews>
  <sheetFormatPr defaultColWidth="11.00390625" defaultRowHeight="12.75"/>
  <cols>
    <col min="1" max="1" width="4.25390625" style="0" customWidth="1"/>
    <col min="3" max="4" width="10.375" style="0" customWidth="1"/>
    <col min="5" max="5" width="13.50390625" style="0" customWidth="1"/>
    <col min="6" max="6" width="13.00390625" style="0" customWidth="1"/>
    <col min="7" max="7" width="12.625" style="0" customWidth="1"/>
  </cols>
  <sheetData>
    <row r="1" spans="1:7" ht="18" customHeight="1">
      <c r="A1" s="337" t="s">
        <v>614</v>
      </c>
      <c r="B1" s="337"/>
      <c r="C1" s="337"/>
      <c r="D1" s="337"/>
      <c r="E1" s="337"/>
      <c r="F1" s="337"/>
      <c r="G1" s="337"/>
    </row>
    <row r="2" spans="1:7" ht="18" customHeight="1">
      <c r="A2" s="159"/>
      <c r="B2" s="159"/>
      <c r="C2" s="159"/>
      <c r="D2" s="159"/>
      <c r="E2" s="159"/>
      <c r="F2" s="159"/>
      <c r="G2" s="159"/>
    </row>
    <row r="4" spans="2:6" ht="14.25">
      <c r="B4" s="156" t="s">
        <v>394</v>
      </c>
      <c r="F4" t="s">
        <v>70</v>
      </c>
    </row>
    <row r="6" spans="2:7" ht="36" customHeight="1">
      <c r="B6" s="307" t="s">
        <v>395</v>
      </c>
      <c r="C6" s="307" t="s">
        <v>72</v>
      </c>
      <c r="D6" s="307" t="s">
        <v>51</v>
      </c>
      <c r="E6" s="308" t="s">
        <v>73</v>
      </c>
      <c r="F6" s="308" t="s">
        <v>74</v>
      </c>
      <c r="G6" s="308" t="s">
        <v>75</v>
      </c>
    </row>
    <row r="7" spans="2:7" ht="12.75">
      <c r="B7" s="62"/>
      <c r="C7" s="62"/>
      <c r="D7" s="62"/>
      <c r="E7" s="62"/>
      <c r="F7" s="62"/>
      <c r="G7" s="62"/>
    </row>
    <row r="8" spans="2:7" ht="12.75">
      <c r="B8" s="62"/>
      <c r="C8" s="62"/>
      <c r="D8" s="62"/>
      <c r="E8" s="62"/>
      <c r="F8" s="62"/>
      <c r="G8" s="62"/>
    </row>
    <row r="9" spans="2:7" ht="12.75">
      <c r="B9" s="62"/>
      <c r="C9" s="62"/>
      <c r="D9" s="62"/>
      <c r="E9" s="62"/>
      <c r="F9" s="62"/>
      <c r="G9" s="62"/>
    </row>
    <row r="10" spans="2:7" ht="12.75">
      <c r="B10" s="62"/>
      <c r="C10" s="62"/>
      <c r="D10" s="62"/>
      <c r="E10" s="62"/>
      <c r="F10" s="62"/>
      <c r="G10" s="62"/>
    </row>
    <row r="11" spans="2:7" ht="12.75">
      <c r="B11" s="62"/>
      <c r="C11" s="62"/>
      <c r="D11" s="62"/>
      <c r="E11" s="62"/>
      <c r="F11" s="62"/>
      <c r="G11" s="62"/>
    </row>
    <row r="12" ht="12.75">
      <c r="G12" s="62"/>
    </row>
    <row r="13" ht="13.5" thickBot="1">
      <c r="G13" s="157"/>
    </row>
    <row r="14" ht="13.5" thickBot="1">
      <c r="G14" s="158"/>
    </row>
    <row r="15" ht="13.5" thickTop="1"/>
    <row r="17" spans="1:6" ht="12.75">
      <c r="A17" s="145"/>
      <c r="B17" s="15"/>
      <c r="C17" s="15"/>
      <c r="D17" s="15"/>
      <c r="E17" s="15"/>
      <c r="F17" s="15"/>
    </row>
  </sheetData>
  <sheetProtection/>
  <mergeCells count="1">
    <mergeCell ref="A1:G1"/>
  </mergeCells>
  <printOptions/>
  <pageMargins left="0.787401575" right="0.787401575" top="0.984251969" bottom="0.984251969" header="0.4921259845" footer="0.4921259845"/>
  <pageSetup horizontalDpi="1200" verticalDpi="12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6"/>
  </sheetPr>
  <dimension ref="A1:AJ343"/>
  <sheetViews>
    <sheetView showGridLines="0" showZeros="0" zoomScalePageLayoutView="0" workbookViewId="0" topLeftCell="A13">
      <selection activeCell="K47" sqref="K47"/>
    </sheetView>
  </sheetViews>
  <sheetFormatPr defaultColWidth="11.00390625" defaultRowHeight="12.75"/>
  <cols>
    <col min="1" max="1" width="2.00390625" style="15" customWidth="1"/>
    <col min="2" max="2" width="8.375" style="15" customWidth="1"/>
    <col min="3" max="3" width="10.25390625" style="15" customWidth="1"/>
    <col min="4" max="4" width="23.50390625" style="15" customWidth="1"/>
    <col min="5" max="5" width="11.75390625" style="15" customWidth="1"/>
    <col min="6" max="6" width="14.375" style="15" customWidth="1"/>
    <col min="7" max="7" width="3.75390625" style="15" customWidth="1"/>
    <col min="8" max="8" width="4.00390625" style="15" customWidth="1"/>
    <col min="9" max="9" width="6.625" style="15" customWidth="1"/>
    <col min="10" max="10" width="6.00390625" style="15" customWidth="1"/>
    <col min="11" max="11" width="17.25390625" style="15" customWidth="1"/>
    <col min="12" max="12" width="13.125" style="15" customWidth="1"/>
    <col min="13" max="16384" width="11.00390625" style="15" customWidth="1"/>
  </cols>
  <sheetData>
    <row r="1" spans="9:36" ht="12" customHeight="1">
      <c r="I1" s="35"/>
      <c r="J1" s="35"/>
      <c r="K1" s="35"/>
      <c r="L1" s="35"/>
      <c r="M1" s="35"/>
      <c r="N1" s="36"/>
      <c r="O1" s="36"/>
      <c r="P1" s="36"/>
      <c r="Q1" s="36"/>
      <c r="R1" s="36"/>
      <c r="S1" s="36"/>
      <c r="T1" s="36"/>
      <c r="U1" s="36"/>
      <c r="V1" s="36"/>
      <c r="W1" s="36"/>
      <c r="X1" s="36"/>
      <c r="Y1" s="36"/>
      <c r="Z1" s="36"/>
      <c r="AA1" s="36"/>
      <c r="AB1" s="36"/>
      <c r="AC1" s="36"/>
      <c r="AD1" s="36"/>
      <c r="AE1" s="36"/>
      <c r="AF1" s="36"/>
      <c r="AG1" s="36"/>
      <c r="AH1" s="36"/>
      <c r="AI1" s="36"/>
      <c r="AJ1" s="36"/>
    </row>
    <row r="2" spans="9:36" ht="12.75">
      <c r="I2" s="35"/>
      <c r="J2" s="35"/>
      <c r="K2" s="35"/>
      <c r="L2" s="35"/>
      <c r="M2" s="35"/>
      <c r="N2" s="36"/>
      <c r="O2" s="36"/>
      <c r="P2" s="36"/>
      <c r="Q2" s="36"/>
      <c r="R2" s="36"/>
      <c r="S2" s="36"/>
      <c r="T2" s="36"/>
      <c r="U2" s="36"/>
      <c r="V2" s="36"/>
      <c r="W2" s="36"/>
      <c r="X2" s="36"/>
      <c r="Y2" s="36"/>
      <c r="Z2" s="36"/>
      <c r="AA2" s="36"/>
      <c r="AB2" s="36"/>
      <c r="AC2" s="36"/>
      <c r="AD2" s="36"/>
      <c r="AE2" s="36"/>
      <c r="AF2" s="36"/>
      <c r="AG2" s="36"/>
      <c r="AH2" s="36"/>
      <c r="AI2" s="36"/>
      <c r="AJ2" s="36"/>
    </row>
    <row r="3" spans="9:36" ht="12.75">
      <c r="I3" s="35"/>
      <c r="J3" s="35"/>
      <c r="K3" s="35"/>
      <c r="L3" s="35"/>
      <c r="M3" s="35"/>
      <c r="N3" s="36"/>
      <c r="O3" s="36"/>
      <c r="P3" s="36"/>
      <c r="Q3" s="36"/>
      <c r="R3" s="36"/>
      <c r="S3" s="36"/>
      <c r="T3" s="36"/>
      <c r="U3" s="36"/>
      <c r="V3" s="36"/>
      <c r="W3" s="36"/>
      <c r="X3" s="36"/>
      <c r="Y3" s="36"/>
      <c r="Z3" s="36"/>
      <c r="AA3" s="36"/>
      <c r="AB3" s="36"/>
      <c r="AC3" s="36"/>
      <c r="AD3" s="36"/>
      <c r="AE3" s="36"/>
      <c r="AF3" s="36"/>
      <c r="AG3" s="36"/>
      <c r="AH3" s="36"/>
      <c r="AI3" s="36"/>
      <c r="AJ3" s="36"/>
    </row>
    <row r="4" spans="9:36" ht="12.75">
      <c r="I4" s="35"/>
      <c r="J4" s="35"/>
      <c r="K4" s="35"/>
      <c r="L4" s="35"/>
      <c r="M4" s="35"/>
      <c r="N4" s="36"/>
      <c r="O4" s="36"/>
      <c r="P4" s="36"/>
      <c r="Q4" s="36"/>
      <c r="R4" s="36"/>
      <c r="S4" s="36"/>
      <c r="T4" s="36"/>
      <c r="U4" s="36"/>
      <c r="V4" s="36"/>
      <c r="W4" s="36"/>
      <c r="X4" s="36"/>
      <c r="Y4" s="36"/>
      <c r="Z4" s="36"/>
      <c r="AA4" s="36"/>
      <c r="AB4" s="36"/>
      <c r="AC4" s="36"/>
      <c r="AD4" s="36"/>
      <c r="AE4" s="36"/>
      <c r="AF4" s="36"/>
      <c r="AG4" s="36"/>
      <c r="AH4" s="36"/>
      <c r="AI4" s="36"/>
      <c r="AJ4" s="36"/>
    </row>
    <row r="5" spans="9:36" ht="12.75">
      <c r="I5" s="35"/>
      <c r="J5" s="35"/>
      <c r="K5" s="35"/>
      <c r="L5" s="35"/>
      <c r="M5" s="35"/>
      <c r="N5" s="36"/>
      <c r="O5" s="36"/>
      <c r="P5" s="36"/>
      <c r="Q5" s="36"/>
      <c r="R5" s="36"/>
      <c r="S5" s="36"/>
      <c r="T5" s="36"/>
      <c r="U5" s="36"/>
      <c r="V5" s="36"/>
      <c r="W5" s="36"/>
      <c r="X5" s="36"/>
      <c r="Y5" s="36"/>
      <c r="Z5" s="36"/>
      <c r="AA5" s="36"/>
      <c r="AB5" s="36"/>
      <c r="AC5" s="36"/>
      <c r="AD5" s="36"/>
      <c r="AE5" s="36"/>
      <c r="AF5" s="36"/>
      <c r="AG5" s="36"/>
      <c r="AH5" s="36"/>
      <c r="AI5" s="36"/>
      <c r="AJ5" s="36"/>
    </row>
    <row r="6" spans="9:36" ht="12.75">
      <c r="I6" s="35"/>
      <c r="J6" s="35"/>
      <c r="K6" s="35"/>
      <c r="L6" s="35"/>
      <c r="M6" s="35"/>
      <c r="N6" s="36"/>
      <c r="O6" s="36"/>
      <c r="P6" s="36"/>
      <c r="Q6" s="36"/>
      <c r="R6" s="36"/>
      <c r="S6" s="36"/>
      <c r="T6" s="36"/>
      <c r="U6" s="36"/>
      <c r="V6" s="36"/>
      <c r="W6" s="36"/>
      <c r="X6" s="36"/>
      <c r="Y6" s="36"/>
      <c r="Z6" s="36"/>
      <c r="AA6" s="36"/>
      <c r="AB6" s="36"/>
      <c r="AC6" s="36"/>
      <c r="AD6" s="36"/>
      <c r="AE6" s="36"/>
      <c r="AF6" s="36"/>
      <c r="AG6" s="36"/>
      <c r="AH6" s="36"/>
      <c r="AI6" s="36"/>
      <c r="AJ6" s="36"/>
    </row>
    <row r="7" spans="9:36" ht="12.75">
      <c r="I7" s="35"/>
      <c r="J7" s="35"/>
      <c r="K7" s="35"/>
      <c r="L7" s="35"/>
      <c r="M7" s="35"/>
      <c r="N7" s="36"/>
      <c r="O7" s="36"/>
      <c r="P7" s="36"/>
      <c r="Q7" s="36"/>
      <c r="R7" s="36"/>
      <c r="S7" s="36"/>
      <c r="T7" s="36"/>
      <c r="U7" s="36"/>
      <c r="V7" s="36"/>
      <c r="W7" s="36"/>
      <c r="X7" s="36"/>
      <c r="Y7" s="36"/>
      <c r="Z7" s="36"/>
      <c r="AA7" s="36"/>
      <c r="AB7" s="36"/>
      <c r="AC7" s="36"/>
      <c r="AD7" s="36"/>
      <c r="AE7" s="36"/>
      <c r="AF7" s="36"/>
      <c r="AG7" s="36"/>
      <c r="AH7" s="36"/>
      <c r="AI7" s="36"/>
      <c r="AJ7" s="36"/>
    </row>
    <row r="8" spans="2:36" ht="12" customHeight="1">
      <c r="B8" s="37" t="s">
        <v>68</v>
      </c>
      <c r="I8" s="35"/>
      <c r="J8" s="35"/>
      <c r="K8" s="35"/>
      <c r="L8" s="35"/>
      <c r="M8" s="35"/>
      <c r="N8" s="36"/>
      <c r="O8" s="36"/>
      <c r="P8" s="36"/>
      <c r="Q8" s="36"/>
      <c r="R8" s="36"/>
      <c r="S8" s="36"/>
      <c r="T8" s="36"/>
      <c r="U8" s="36"/>
      <c r="V8" s="36"/>
      <c r="W8" s="36"/>
      <c r="X8" s="36"/>
      <c r="Y8" s="36"/>
      <c r="Z8" s="36"/>
      <c r="AA8" s="36"/>
      <c r="AB8" s="36"/>
      <c r="AC8" s="36"/>
      <c r="AD8" s="36"/>
      <c r="AE8" s="36"/>
      <c r="AF8" s="36"/>
      <c r="AG8" s="36"/>
      <c r="AH8" s="36"/>
      <c r="AI8" s="36"/>
      <c r="AJ8" s="36"/>
    </row>
    <row r="9" spans="9:36" ht="12.75">
      <c r="I9" s="35"/>
      <c r="J9" s="35"/>
      <c r="K9" s="35"/>
      <c r="L9" s="35"/>
      <c r="M9" s="35"/>
      <c r="N9" s="36"/>
      <c r="O9" s="36"/>
      <c r="P9" s="36"/>
      <c r="Q9" s="36"/>
      <c r="R9" s="36"/>
      <c r="S9" s="36"/>
      <c r="T9" s="36"/>
      <c r="U9" s="36"/>
      <c r="V9" s="36"/>
      <c r="W9" s="36"/>
      <c r="X9" s="36"/>
      <c r="Y9" s="36"/>
      <c r="Z9" s="36"/>
      <c r="AA9" s="36"/>
      <c r="AB9" s="36"/>
      <c r="AC9" s="36"/>
      <c r="AD9" s="36"/>
      <c r="AE9" s="36"/>
      <c r="AF9" s="36"/>
      <c r="AG9" s="36"/>
      <c r="AH9" s="36"/>
      <c r="AI9" s="36"/>
      <c r="AJ9" s="36"/>
    </row>
    <row r="10" spans="9:36" ht="12.75">
      <c r="I10" s="35"/>
      <c r="J10" s="35"/>
      <c r="K10" s="35"/>
      <c r="L10" s="35"/>
      <c r="M10" s="35"/>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8:36" ht="15">
      <c r="H11" s="18"/>
      <c r="I11" s="38"/>
      <c r="J11" s="38"/>
      <c r="K11" s="38"/>
      <c r="L11" s="38"/>
      <c r="M11" s="39"/>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8:36" ht="15">
      <c r="H12" s="40"/>
      <c r="I12" s="39"/>
      <c r="J12" s="39"/>
      <c r="K12" s="41"/>
      <c r="L12" s="41"/>
      <c r="M12" s="39"/>
      <c r="N12" s="36"/>
      <c r="O12" s="36"/>
      <c r="P12" s="36"/>
      <c r="Q12" s="36"/>
      <c r="R12" s="36"/>
      <c r="S12" s="36"/>
      <c r="T12" s="36"/>
      <c r="U12" s="36"/>
      <c r="V12" s="36"/>
      <c r="W12" s="36"/>
      <c r="X12" s="36"/>
      <c r="Y12" s="36"/>
      <c r="Z12" s="36"/>
      <c r="AA12" s="36"/>
      <c r="AB12" s="36"/>
      <c r="AC12" s="36"/>
      <c r="AD12" s="36"/>
      <c r="AE12" s="36"/>
      <c r="AF12" s="36"/>
      <c r="AG12" s="36"/>
      <c r="AH12" s="36"/>
      <c r="AI12" s="36"/>
      <c r="AJ12" s="36"/>
    </row>
    <row r="13" spans="8:36" ht="15">
      <c r="H13" s="40"/>
      <c r="I13" s="39"/>
      <c r="J13" s="39"/>
      <c r="K13" s="41"/>
      <c r="L13" s="41"/>
      <c r="M13" s="39"/>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8:36" ht="15">
      <c r="H14" s="40"/>
      <c r="I14" s="39"/>
      <c r="J14" s="39"/>
      <c r="K14" s="41"/>
      <c r="L14" s="41"/>
      <c r="M14" s="39"/>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8:36" ht="15">
      <c r="H15" s="42"/>
      <c r="I15" s="39"/>
      <c r="J15" s="39"/>
      <c r="K15" s="41"/>
      <c r="L15" s="41"/>
      <c r="M15" s="39"/>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8:36" ht="15">
      <c r="H16" s="42"/>
      <c r="I16" s="39"/>
      <c r="J16" s="39"/>
      <c r="K16" s="41"/>
      <c r="L16" s="41"/>
      <c r="M16" s="39"/>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8:36" ht="15">
      <c r="H17" s="16"/>
      <c r="I17" s="39"/>
      <c r="J17" s="39"/>
      <c r="K17" s="41"/>
      <c r="L17" s="41"/>
      <c r="M17" s="39"/>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8:36" ht="15">
      <c r="H18" s="16"/>
      <c r="I18" s="39"/>
      <c r="J18" s="39"/>
      <c r="K18" s="41"/>
      <c r="L18" s="41"/>
      <c r="M18" s="39"/>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8:36" ht="15">
      <c r="H19" s="16"/>
      <c r="I19" s="39"/>
      <c r="J19" s="39"/>
      <c r="K19" s="43"/>
      <c r="L19" s="43"/>
      <c r="M19" s="39"/>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8:36" ht="15">
      <c r="H20" s="16"/>
      <c r="I20" s="39"/>
      <c r="J20" s="39"/>
      <c r="K20" s="44"/>
      <c r="L20" s="43"/>
      <c r="M20" s="39"/>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2:36" ht="19.5">
      <c r="B21" s="357" t="s">
        <v>69</v>
      </c>
      <c r="C21" s="357"/>
      <c r="D21" s="45"/>
      <c r="E21" s="21" t="s">
        <v>70</v>
      </c>
      <c r="F21" s="46"/>
      <c r="H21" s="16"/>
      <c r="I21" s="39"/>
      <c r="J21" s="39"/>
      <c r="K21" s="44"/>
      <c r="L21" s="43"/>
      <c r="M21" s="39"/>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8:36" ht="12.75" customHeight="1">
      <c r="H22" s="16"/>
      <c r="I22" s="39"/>
      <c r="J22" s="39"/>
      <c r="K22" s="44"/>
      <c r="L22" s="43"/>
      <c r="M22" s="39"/>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2:36" ht="26.25" customHeight="1">
      <c r="B23" s="315" t="s">
        <v>71</v>
      </c>
      <c r="C23" s="315" t="s">
        <v>72</v>
      </c>
      <c r="D23" s="316" t="s">
        <v>73</v>
      </c>
      <c r="E23" s="317" t="s">
        <v>74</v>
      </c>
      <c r="F23" s="316" t="s">
        <v>75</v>
      </c>
      <c r="I23" s="35"/>
      <c r="J23" s="35"/>
      <c r="K23" s="35"/>
      <c r="L23" s="35"/>
      <c r="M23" s="35"/>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2:36" ht="18" customHeight="1">
      <c r="B24" s="47"/>
      <c r="C24" s="47"/>
      <c r="D24" s="47"/>
      <c r="E24" s="48"/>
      <c r="F24" s="49">
        <f>IF(ISNUMBER(E24),E24*C24,"")</f>
      </c>
      <c r="I24" s="35"/>
      <c r="J24" s="35"/>
      <c r="K24" s="35"/>
      <c r="L24" s="35"/>
      <c r="M24" s="50"/>
      <c r="N24" s="50"/>
      <c r="O24" s="50"/>
      <c r="P24" s="36"/>
      <c r="Q24" s="36"/>
      <c r="R24" s="36"/>
      <c r="S24" s="36"/>
      <c r="T24" s="36"/>
      <c r="U24" s="36"/>
      <c r="V24" s="36"/>
      <c r="W24" s="36"/>
      <c r="X24" s="36"/>
      <c r="Y24" s="36"/>
      <c r="Z24" s="36"/>
      <c r="AA24" s="36"/>
      <c r="AB24" s="36"/>
      <c r="AC24" s="36"/>
      <c r="AD24" s="36"/>
      <c r="AE24" s="36"/>
      <c r="AF24" s="36"/>
      <c r="AG24" s="36"/>
      <c r="AH24" s="36"/>
      <c r="AI24" s="36"/>
      <c r="AJ24" s="36"/>
    </row>
    <row r="25" spans="2:36" ht="15">
      <c r="B25" s="47"/>
      <c r="C25" s="47"/>
      <c r="D25" s="47"/>
      <c r="E25" s="48"/>
      <c r="F25" s="49">
        <f aca="true" t="shared" si="0" ref="F25:F32">IF(ISNUMBER(E25),E25*C25,"")</f>
      </c>
      <c r="I25" s="35"/>
      <c r="J25" s="35"/>
      <c r="K25" s="35"/>
      <c r="L25" s="35"/>
      <c r="M25" s="50"/>
      <c r="N25" s="50"/>
      <c r="O25" s="50"/>
      <c r="P25" s="36"/>
      <c r="Q25" s="36"/>
      <c r="R25" s="36"/>
      <c r="S25" s="36"/>
      <c r="T25" s="36"/>
      <c r="U25" s="36"/>
      <c r="V25" s="36"/>
      <c r="W25" s="36"/>
      <c r="X25" s="36"/>
      <c r="Y25" s="36"/>
      <c r="Z25" s="36"/>
      <c r="AA25" s="36"/>
      <c r="AB25" s="36"/>
      <c r="AC25" s="36"/>
      <c r="AD25" s="36"/>
      <c r="AE25" s="36"/>
      <c r="AF25" s="36"/>
      <c r="AG25" s="36"/>
      <c r="AH25" s="36"/>
      <c r="AI25" s="36"/>
      <c r="AJ25" s="36"/>
    </row>
    <row r="26" spans="2:36" ht="15">
      <c r="B26" s="47"/>
      <c r="C26" s="47"/>
      <c r="D26" s="47"/>
      <c r="E26" s="48"/>
      <c r="F26" s="49">
        <f t="shared" si="0"/>
      </c>
      <c r="I26" s="35"/>
      <c r="J26" s="35"/>
      <c r="K26" s="35"/>
      <c r="L26" s="35"/>
      <c r="M26" s="50"/>
      <c r="N26" s="50"/>
      <c r="O26" s="50"/>
      <c r="P26" s="36"/>
      <c r="Q26" s="36"/>
      <c r="R26" s="36"/>
      <c r="S26" s="36"/>
      <c r="T26" s="36"/>
      <c r="U26" s="36"/>
      <c r="V26" s="36"/>
      <c r="W26" s="36"/>
      <c r="X26" s="36"/>
      <c r="Y26" s="36"/>
      <c r="Z26" s="36"/>
      <c r="AA26" s="36"/>
      <c r="AB26" s="36"/>
      <c r="AC26" s="36"/>
      <c r="AD26" s="36"/>
      <c r="AE26" s="36"/>
      <c r="AF26" s="36"/>
      <c r="AG26" s="36"/>
      <c r="AH26" s="36"/>
      <c r="AI26" s="36"/>
      <c r="AJ26" s="36"/>
    </row>
    <row r="27" spans="2:36" ht="15">
      <c r="B27" s="47"/>
      <c r="C27" s="47"/>
      <c r="D27" s="47"/>
      <c r="E27" s="48"/>
      <c r="F27" s="49">
        <f t="shared" si="0"/>
      </c>
      <c r="I27" s="35"/>
      <c r="J27" s="35"/>
      <c r="K27" s="35"/>
      <c r="L27" s="35"/>
      <c r="M27" s="50"/>
      <c r="N27" s="50"/>
      <c r="O27" s="50"/>
      <c r="P27" s="36"/>
      <c r="Q27" s="36"/>
      <c r="R27" s="36"/>
      <c r="S27" s="36"/>
      <c r="T27" s="36"/>
      <c r="U27" s="36"/>
      <c r="V27" s="36"/>
      <c r="W27" s="36"/>
      <c r="X27" s="36"/>
      <c r="Y27" s="36"/>
      <c r="Z27" s="36"/>
      <c r="AA27" s="36"/>
      <c r="AB27" s="36"/>
      <c r="AC27" s="36"/>
      <c r="AD27" s="36"/>
      <c r="AE27" s="36"/>
      <c r="AF27" s="36"/>
      <c r="AG27" s="36"/>
      <c r="AH27" s="36"/>
      <c r="AI27" s="36"/>
      <c r="AJ27" s="36"/>
    </row>
    <row r="28" spans="2:36" ht="15">
      <c r="B28" s="47"/>
      <c r="C28" s="47"/>
      <c r="D28" s="47"/>
      <c r="E28" s="48"/>
      <c r="F28" s="49">
        <f t="shared" si="0"/>
      </c>
      <c r="I28" s="35"/>
      <c r="J28" s="35"/>
      <c r="K28" s="35"/>
      <c r="L28" s="35"/>
      <c r="M28" s="50"/>
      <c r="N28" s="50"/>
      <c r="O28" s="50"/>
      <c r="P28" s="36"/>
      <c r="Q28" s="36"/>
      <c r="R28" s="36"/>
      <c r="S28" s="36"/>
      <c r="T28" s="36"/>
      <c r="U28" s="36"/>
      <c r="V28" s="36"/>
      <c r="W28" s="36"/>
      <c r="X28" s="36"/>
      <c r="Y28" s="36"/>
      <c r="Z28" s="36"/>
      <c r="AA28" s="36"/>
      <c r="AB28" s="36"/>
      <c r="AC28" s="36"/>
      <c r="AD28" s="36"/>
      <c r="AE28" s="36"/>
      <c r="AF28" s="36"/>
      <c r="AG28" s="36"/>
      <c r="AH28" s="36"/>
      <c r="AI28" s="36"/>
      <c r="AJ28" s="36"/>
    </row>
    <row r="29" spans="2:36" ht="15">
      <c r="B29" s="47"/>
      <c r="C29" s="47"/>
      <c r="D29" s="47"/>
      <c r="E29" s="48"/>
      <c r="F29" s="49">
        <f t="shared" si="0"/>
      </c>
      <c r="I29" s="35"/>
      <c r="J29" s="35"/>
      <c r="K29" s="35"/>
      <c r="L29" s="35"/>
      <c r="M29" s="50"/>
      <c r="N29" s="50"/>
      <c r="O29" s="50"/>
      <c r="P29" s="36"/>
      <c r="Q29" s="36"/>
      <c r="R29" s="36"/>
      <c r="S29" s="36"/>
      <c r="T29" s="36"/>
      <c r="U29" s="36"/>
      <c r="V29" s="36"/>
      <c r="W29" s="36"/>
      <c r="X29" s="36"/>
      <c r="Y29" s="36"/>
      <c r="Z29" s="36"/>
      <c r="AA29" s="36"/>
      <c r="AB29" s="36"/>
      <c r="AC29" s="36"/>
      <c r="AD29" s="36"/>
      <c r="AE29" s="36"/>
      <c r="AF29" s="36"/>
      <c r="AG29" s="36"/>
      <c r="AH29" s="36"/>
      <c r="AI29" s="36"/>
      <c r="AJ29" s="36"/>
    </row>
    <row r="30" spans="2:36" ht="15">
      <c r="B30" s="47"/>
      <c r="C30" s="47"/>
      <c r="D30" s="47"/>
      <c r="E30" s="48"/>
      <c r="F30" s="49">
        <f t="shared" si="0"/>
      </c>
      <c r="I30" s="35"/>
      <c r="J30" s="35"/>
      <c r="K30" s="35"/>
      <c r="L30" s="35"/>
      <c r="M30" s="50"/>
      <c r="N30" s="50"/>
      <c r="O30" s="50"/>
      <c r="P30" s="36"/>
      <c r="Q30" s="36"/>
      <c r="R30" s="36"/>
      <c r="S30" s="36"/>
      <c r="T30" s="36"/>
      <c r="U30" s="36"/>
      <c r="V30" s="36"/>
      <c r="W30" s="36"/>
      <c r="X30" s="36"/>
      <c r="Y30" s="36"/>
      <c r="Z30" s="36"/>
      <c r="AA30" s="36"/>
      <c r="AB30" s="36"/>
      <c r="AC30" s="36"/>
      <c r="AD30" s="36"/>
      <c r="AE30" s="36"/>
      <c r="AF30" s="36"/>
      <c r="AG30" s="36"/>
      <c r="AH30" s="36"/>
      <c r="AI30" s="36"/>
      <c r="AJ30" s="36"/>
    </row>
    <row r="31" spans="2:36" ht="15">
      <c r="B31" s="47"/>
      <c r="C31" s="47"/>
      <c r="D31" s="47"/>
      <c r="E31" s="48"/>
      <c r="F31" s="49">
        <f t="shared" si="0"/>
      </c>
      <c r="I31" s="35"/>
      <c r="J31" s="35"/>
      <c r="K31" s="35"/>
      <c r="L31" s="35"/>
      <c r="M31" s="50"/>
      <c r="N31" s="50"/>
      <c r="O31" s="50"/>
      <c r="P31" s="36"/>
      <c r="Q31" s="36"/>
      <c r="R31" s="36"/>
      <c r="S31" s="36"/>
      <c r="T31" s="36"/>
      <c r="U31" s="36"/>
      <c r="V31" s="36"/>
      <c r="W31" s="36"/>
      <c r="X31" s="36"/>
      <c r="Y31" s="36"/>
      <c r="Z31" s="36"/>
      <c r="AA31" s="36"/>
      <c r="AB31" s="36"/>
      <c r="AC31" s="36"/>
      <c r="AD31" s="36"/>
      <c r="AE31" s="36"/>
      <c r="AF31" s="36"/>
      <c r="AG31" s="36"/>
      <c r="AH31" s="36"/>
      <c r="AI31" s="36"/>
      <c r="AJ31" s="36"/>
    </row>
    <row r="32" spans="2:36" ht="15">
      <c r="B32" s="47"/>
      <c r="C32" s="47"/>
      <c r="D32" s="47"/>
      <c r="E32" s="48"/>
      <c r="F32" s="49">
        <f t="shared" si="0"/>
      </c>
      <c r="I32" s="35"/>
      <c r="J32" s="35"/>
      <c r="K32" s="35"/>
      <c r="L32" s="35"/>
      <c r="M32" s="50"/>
      <c r="N32" s="50"/>
      <c r="O32" s="50"/>
      <c r="P32" s="36"/>
      <c r="Q32" s="36"/>
      <c r="R32" s="36"/>
      <c r="S32" s="36"/>
      <c r="T32" s="36"/>
      <c r="U32" s="36"/>
      <c r="V32" s="36"/>
      <c r="W32" s="36"/>
      <c r="X32" s="36"/>
      <c r="Y32" s="36"/>
      <c r="Z32" s="36"/>
      <c r="AA32" s="36"/>
      <c r="AB32" s="36"/>
      <c r="AC32" s="36"/>
      <c r="AD32" s="36"/>
      <c r="AE32" s="36"/>
      <c r="AF32" s="36"/>
      <c r="AG32" s="36"/>
      <c r="AH32" s="36"/>
      <c r="AI32" s="36"/>
      <c r="AJ32" s="36"/>
    </row>
    <row r="33" spans="2:36" ht="15">
      <c r="B33" s="51"/>
      <c r="C33" s="52"/>
      <c r="D33" s="52" t="s">
        <v>76</v>
      </c>
      <c r="E33" s="53"/>
      <c r="F33" s="49">
        <f>SUM(F24:F32)</f>
        <v>0</v>
      </c>
      <c r="I33" s="35"/>
      <c r="J33" s="35"/>
      <c r="K33" s="35"/>
      <c r="L33" s="35"/>
      <c r="M33" s="50"/>
      <c r="N33" s="50"/>
      <c r="O33" s="50"/>
      <c r="P33" s="36"/>
      <c r="Q33" s="36"/>
      <c r="R33" s="36"/>
      <c r="S33" s="36"/>
      <c r="T33" s="36"/>
      <c r="U33" s="36"/>
      <c r="V33" s="36"/>
      <c r="W33" s="36"/>
      <c r="X33" s="36"/>
      <c r="Y33" s="36"/>
      <c r="Z33" s="36"/>
      <c r="AA33" s="36"/>
      <c r="AB33" s="36"/>
      <c r="AC33" s="36"/>
      <c r="AD33" s="36"/>
      <c r="AE33" s="36"/>
      <c r="AF33" s="36"/>
      <c r="AG33" s="36"/>
      <c r="AH33" s="36"/>
      <c r="AI33" s="36"/>
      <c r="AJ33" s="36"/>
    </row>
    <row r="34" spans="2:36" ht="13.5" thickBot="1">
      <c r="B34" s="54"/>
      <c r="C34" s="54"/>
      <c r="D34" s="54" t="s">
        <v>523</v>
      </c>
      <c r="E34" s="54"/>
      <c r="F34" s="55">
        <f>F33*16%</f>
        <v>0</v>
      </c>
      <c r="I34" s="35"/>
      <c r="J34" s="35"/>
      <c r="K34" s="35"/>
      <c r="L34" s="35"/>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2:36" ht="13.5" thickBot="1">
      <c r="B35" s="54"/>
      <c r="C35" s="54"/>
      <c r="D35" s="54" t="s">
        <v>77</v>
      </c>
      <c r="E35" s="54"/>
      <c r="F35" s="56">
        <f>F33+F34</f>
        <v>0</v>
      </c>
      <c r="I35" s="35"/>
      <c r="J35" s="35"/>
      <c r="K35" s="35"/>
      <c r="L35" s="35"/>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4:36" ht="15.75" thickTop="1">
      <c r="D36" s="16"/>
      <c r="E36" s="16"/>
      <c r="F36" s="16"/>
      <c r="I36" s="35"/>
      <c r="J36" s="35"/>
      <c r="K36" s="35"/>
      <c r="L36" s="35"/>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5:36" ht="14.25">
      <c r="E37" s="57"/>
      <c r="F37" s="58"/>
      <c r="I37" s="35"/>
      <c r="J37" s="35"/>
      <c r="K37" s="35"/>
      <c r="L37" s="35"/>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6:36" ht="12.75">
      <c r="F38" s="59"/>
      <c r="I38" s="35"/>
      <c r="J38" s="35"/>
      <c r="K38" s="35"/>
      <c r="L38" s="35"/>
      <c r="M38" s="36"/>
      <c r="N38" s="36"/>
      <c r="O38" s="36"/>
      <c r="P38" s="36"/>
      <c r="Q38" s="36"/>
      <c r="R38" s="36"/>
      <c r="S38" s="36"/>
      <c r="T38" s="36"/>
      <c r="U38" s="36"/>
      <c r="V38" s="36"/>
      <c r="W38" s="36"/>
      <c r="X38" s="36"/>
      <c r="Y38" s="36"/>
      <c r="Z38" s="36"/>
      <c r="AA38" s="36"/>
      <c r="AB38" s="36"/>
      <c r="AC38" s="36"/>
      <c r="AD38" s="36"/>
      <c r="AE38" s="36"/>
      <c r="AF38" s="36"/>
      <c r="AG38" s="36"/>
      <c r="AH38" s="36"/>
      <c r="AI38" s="36"/>
      <c r="AJ38" s="36"/>
    </row>
    <row r="39" spans="9:36" ht="12.75">
      <c r="I39" s="35"/>
      <c r="J39" s="35"/>
      <c r="K39" s="35"/>
      <c r="L39" s="35"/>
      <c r="M39" s="36"/>
      <c r="N39" s="36"/>
      <c r="O39" s="36"/>
      <c r="P39" s="36"/>
      <c r="Q39" s="36"/>
      <c r="R39" s="36"/>
      <c r="S39" s="36"/>
      <c r="T39" s="36"/>
      <c r="U39" s="36"/>
      <c r="V39" s="36"/>
      <c r="W39" s="36"/>
      <c r="X39" s="36"/>
      <c r="Y39" s="36"/>
      <c r="Z39" s="36"/>
      <c r="AA39" s="36"/>
      <c r="AB39" s="36"/>
      <c r="AC39" s="36"/>
      <c r="AD39" s="36"/>
      <c r="AE39" s="36"/>
      <c r="AF39" s="36"/>
      <c r="AG39" s="36"/>
      <c r="AH39" s="36"/>
      <c r="AI39" s="36"/>
      <c r="AJ39" s="36"/>
    </row>
    <row r="40" spans="9:36" ht="12.75">
      <c r="I40" s="35"/>
      <c r="J40" s="35"/>
      <c r="K40" s="35"/>
      <c r="L40" s="35"/>
      <c r="M40" s="35"/>
      <c r="N40" s="35"/>
      <c r="O40" s="36"/>
      <c r="P40" s="36"/>
      <c r="Q40" s="36"/>
      <c r="R40" s="36"/>
      <c r="S40" s="36"/>
      <c r="T40" s="36"/>
      <c r="U40" s="36"/>
      <c r="V40" s="36"/>
      <c r="W40" s="36"/>
      <c r="X40" s="36"/>
      <c r="Y40" s="36"/>
      <c r="Z40" s="36"/>
      <c r="AA40" s="36"/>
      <c r="AB40" s="36"/>
      <c r="AC40" s="36"/>
      <c r="AD40" s="36"/>
      <c r="AE40" s="36"/>
      <c r="AF40" s="36"/>
      <c r="AG40" s="36"/>
      <c r="AH40" s="36"/>
      <c r="AI40" s="36"/>
      <c r="AJ40" s="36"/>
    </row>
    <row r="41" spans="9:36" ht="12.75">
      <c r="I41" s="35"/>
      <c r="J41" s="35"/>
      <c r="K41" s="35"/>
      <c r="L41" s="35"/>
      <c r="M41" s="35"/>
      <c r="N41" s="35"/>
      <c r="O41" s="36"/>
      <c r="P41" s="36"/>
      <c r="Q41" s="36"/>
      <c r="R41" s="36"/>
      <c r="S41" s="36"/>
      <c r="T41" s="36"/>
      <c r="U41" s="36"/>
      <c r="V41" s="36"/>
      <c r="W41" s="36"/>
      <c r="X41" s="36"/>
      <c r="Y41" s="36"/>
      <c r="Z41" s="36"/>
      <c r="AA41" s="36"/>
      <c r="AB41" s="36"/>
      <c r="AC41" s="36"/>
      <c r="AD41" s="36"/>
      <c r="AE41" s="36"/>
      <c r="AF41" s="36"/>
      <c r="AG41" s="36"/>
      <c r="AH41" s="36"/>
      <c r="AI41" s="36"/>
      <c r="AJ41" s="36"/>
    </row>
    <row r="42" spans="9:36" ht="12.75">
      <c r="I42" s="35"/>
      <c r="J42" s="35"/>
      <c r="K42" s="35"/>
      <c r="L42" s="35"/>
      <c r="M42" s="35"/>
      <c r="N42" s="35"/>
      <c r="O42" s="36"/>
      <c r="P42" s="36"/>
      <c r="Q42" s="36"/>
      <c r="R42" s="36"/>
      <c r="S42" s="36"/>
      <c r="T42" s="36"/>
      <c r="U42" s="36"/>
      <c r="V42" s="36"/>
      <c r="W42" s="36"/>
      <c r="X42" s="36"/>
      <c r="Y42" s="36"/>
      <c r="Z42" s="36"/>
      <c r="AA42" s="36"/>
      <c r="AB42" s="36"/>
      <c r="AC42" s="36"/>
      <c r="AD42" s="36"/>
      <c r="AE42" s="36"/>
      <c r="AF42" s="36"/>
      <c r="AG42" s="36"/>
      <c r="AH42" s="36"/>
      <c r="AI42" s="36"/>
      <c r="AJ42" s="36"/>
    </row>
    <row r="43" spans="9:36" ht="12.75">
      <c r="I43" s="35"/>
      <c r="J43" s="35"/>
      <c r="K43" s="35"/>
      <c r="L43" s="35"/>
      <c r="M43" s="35"/>
      <c r="N43" s="35"/>
      <c r="O43" s="36"/>
      <c r="P43" s="36"/>
      <c r="Q43" s="36"/>
      <c r="R43" s="36"/>
      <c r="S43" s="36"/>
      <c r="T43" s="36"/>
      <c r="U43" s="36"/>
      <c r="V43" s="36"/>
      <c r="W43" s="36"/>
      <c r="X43" s="36"/>
      <c r="Y43" s="36"/>
      <c r="Z43" s="36"/>
      <c r="AA43" s="36"/>
      <c r="AB43" s="36"/>
      <c r="AC43" s="36"/>
      <c r="AD43" s="36"/>
      <c r="AE43" s="36"/>
      <c r="AF43" s="36"/>
      <c r="AG43" s="36"/>
      <c r="AH43" s="36"/>
      <c r="AI43" s="36"/>
      <c r="AJ43" s="36"/>
    </row>
    <row r="44" spans="9:36" ht="12.75">
      <c r="I44" s="35"/>
      <c r="J44" s="35"/>
      <c r="K44" s="35"/>
      <c r="L44" s="35"/>
      <c r="M44" s="35"/>
      <c r="N44" s="35"/>
      <c r="O44" s="36"/>
      <c r="P44" s="36"/>
      <c r="Q44" s="36"/>
      <c r="R44" s="36"/>
      <c r="S44" s="36"/>
      <c r="T44" s="36"/>
      <c r="U44" s="36"/>
      <c r="V44" s="36"/>
      <c r="W44" s="36"/>
      <c r="X44" s="36"/>
      <c r="Y44" s="36"/>
      <c r="Z44" s="36"/>
      <c r="AA44" s="36"/>
      <c r="AB44" s="36"/>
      <c r="AC44" s="36"/>
      <c r="AD44" s="36"/>
      <c r="AE44" s="36"/>
      <c r="AF44" s="36"/>
      <c r="AG44" s="36"/>
      <c r="AH44" s="36"/>
      <c r="AI44" s="36"/>
      <c r="AJ44" s="36"/>
    </row>
    <row r="45" spans="9:36" ht="12.75">
      <c r="I45" s="35"/>
      <c r="J45" s="35"/>
      <c r="K45" s="35"/>
      <c r="L45" s="35"/>
      <c r="M45" s="35"/>
      <c r="N45" s="35"/>
      <c r="O45" s="36"/>
      <c r="P45" s="36"/>
      <c r="Q45" s="36"/>
      <c r="R45" s="36"/>
      <c r="S45" s="36"/>
      <c r="T45" s="36"/>
      <c r="U45" s="36"/>
      <c r="V45" s="36"/>
      <c r="W45" s="36"/>
      <c r="X45" s="36"/>
      <c r="Y45" s="36"/>
      <c r="Z45" s="36"/>
      <c r="AA45" s="36"/>
      <c r="AB45" s="36"/>
      <c r="AC45" s="36"/>
      <c r="AD45" s="36"/>
      <c r="AE45" s="36"/>
      <c r="AF45" s="36"/>
      <c r="AG45" s="36"/>
      <c r="AH45" s="36"/>
      <c r="AI45" s="36"/>
      <c r="AJ45" s="36"/>
    </row>
    <row r="46" spans="9:36" ht="12.75">
      <c r="I46" s="35"/>
      <c r="J46" s="35"/>
      <c r="K46" s="35"/>
      <c r="L46" s="35"/>
      <c r="M46" s="35"/>
      <c r="N46" s="35"/>
      <c r="O46" s="36"/>
      <c r="P46" s="36"/>
      <c r="Q46" s="36"/>
      <c r="R46" s="36"/>
      <c r="S46" s="36"/>
      <c r="T46" s="36"/>
      <c r="U46" s="36"/>
      <c r="V46" s="36"/>
      <c r="W46" s="36"/>
      <c r="X46" s="36"/>
      <c r="Y46" s="36"/>
      <c r="Z46" s="36"/>
      <c r="AA46" s="36"/>
      <c r="AB46" s="36"/>
      <c r="AC46" s="36"/>
      <c r="AD46" s="36"/>
      <c r="AE46" s="36"/>
      <c r="AF46" s="36"/>
      <c r="AG46" s="36"/>
      <c r="AH46" s="36"/>
      <c r="AI46" s="36"/>
      <c r="AJ46" s="36"/>
    </row>
    <row r="47" spans="9:36" ht="12.75">
      <c r="I47" s="35"/>
      <c r="J47" s="35"/>
      <c r="K47" s="35"/>
      <c r="L47" s="35"/>
      <c r="M47" s="35"/>
      <c r="N47" s="35"/>
      <c r="O47" s="36"/>
      <c r="P47" s="36"/>
      <c r="Q47" s="36"/>
      <c r="R47" s="36"/>
      <c r="S47" s="36"/>
      <c r="T47" s="36"/>
      <c r="U47" s="36"/>
      <c r="V47" s="36"/>
      <c r="W47" s="36"/>
      <c r="X47" s="36"/>
      <c r="Y47" s="36"/>
      <c r="Z47" s="36"/>
      <c r="AA47" s="36"/>
      <c r="AB47" s="36"/>
      <c r="AC47" s="36"/>
      <c r="AD47" s="36"/>
      <c r="AE47" s="36"/>
      <c r="AF47" s="36"/>
      <c r="AG47" s="36"/>
      <c r="AH47" s="36"/>
      <c r="AI47" s="36"/>
      <c r="AJ47" s="36"/>
    </row>
    <row r="48" spans="9:36" ht="12.75">
      <c r="I48" s="35"/>
      <c r="J48" s="35"/>
      <c r="K48" s="35"/>
      <c r="L48" s="35"/>
      <c r="M48" s="35"/>
      <c r="N48" s="35"/>
      <c r="O48" s="36"/>
      <c r="P48" s="36"/>
      <c r="Q48" s="36"/>
      <c r="R48" s="36"/>
      <c r="S48" s="36"/>
      <c r="T48" s="36"/>
      <c r="U48" s="36"/>
      <c r="V48" s="36"/>
      <c r="W48" s="36"/>
      <c r="X48" s="36"/>
      <c r="Y48" s="36"/>
      <c r="Z48" s="36"/>
      <c r="AA48" s="36"/>
      <c r="AB48" s="36"/>
      <c r="AC48" s="36"/>
      <c r="AD48" s="36"/>
      <c r="AE48" s="36"/>
      <c r="AF48" s="36"/>
      <c r="AG48" s="36"/>
      <c r="AH48" s="36"/>
      <c r="AI48" s="36"/>
      <c r="AJ48" s="36"/>
    </row>
    <row r="49" spans="9:36" ht="12.75">
      <c r="I49" s="35"/>
      <c r="J49" s="35"/>
      <c r="K49" s="35"/>
      <c r="L49" s="35"/>
      <c r="M49" s="35"/>
      <c r="N49" s="35"/>
      <c r="O49" s="36"/>
      <c r="P49" s="36"/>
      <c r="Q49" s="36"/>
      <c r="R49" s="36"/>
      <c r="S49" s="36"/>
      <c r="T49" s="36"/>
      <c r="U49" s="36"/>
      <c r="V49" s="36"/>
      <c r="W49" s="36"/>
      <c r="X49" s="36"/>
      <c r="Y49" s="36"/>
      <c r="Z49" s="36"/>
      <c r="AA49" s="36"/>
      <c r="AB49" s="36"/>
      <c r="AC49" s="36"/>
      <c r="AD49" s="36"/>
      <c r="AE49" s="36"/>
      <c r="AF49" s="36"/>
      <c r="AG49" s="36"/>
      <c r="AH49" s="36"/>
      <c r="AI49" s="36"/>
      <c r="AJ49" s="36"/>
    </row>
    <row r="50" spans="1:36" ht="12.75">
      <c r="A50" s="60"/>
      <c r="B50" s="60"/>
      <c r="C50" s="60"/>
      <c r="D50" s="60"/>
      <c r="E50" s="60"/>
      <c r="F50" s="60"/>
      <c r="G50" s="60"/>
      <c r="H50" s="60"/>
      <c r="I50" s="35"/>
      <c r="J50" s="35"/>
      <c r="K50" s="35"/>
      <c r="L50" s="35"/>
      <c r="M50" s="35"/>
      <c r="N50" s="35"/>
      <c r="O50" s="36"/>
      <c r="P50" s="36"/>
      <c r="Q50" s="36"/>
      <c r="R50" s="36"/>
      <c r="S50" s="36"/>
      <c r="T50" s="36"/>
      <c r="U50" s="36"/>
      <c r="V50" s="36"/>
      <c r="W50" s="36"/>
      <c r="X50" s="36"/>
      <c r="Y50" s="36"/>
      <c r="Z50" s="36"/>
      <c r="AA50" s="36"/>
      <c r="AB50" s="36"/>
      <c r="AC50" s="36"/>
      <c r="AD50" s="36"/>
      <c r="AE50" s="36"/>
      <c r="AF50" s="36"/>
      <c r="AG50" s="36"/>
      <c r="AH50" s="36"/>
      <c r="AI50" s="36"/>
      <c r="AJ50" s="36"/>
    </row>
    <row r="51" spans="1:36" ht="12.75">
      <c r="A51" s="60"/>
      <c r="B51" s="60"/>
      <c r="C51" s="60"/>
      <c r="D51" s="60"/>
      <c r="E51" s="60"/>
      <c r="F51" s="60"/>
      <c r="G51" s="60"/>
      <c r="H51" s="60"/>
      <c r="I51" s="35"/>
      <c r="J51" s="35"/>
      <c r="K51" s="35"/>
      <c r="L51" s="35"/>
      <c r="M51" s="35"/>
      <c r="N51" s="35"/>
      <c r="O51" s="36"/>
      <c r="P51" s="36"/>
      <c r="Q51" s="36"/>
      <c r="R51" s="36"/>
      <c r="S51" s="36"/>
      <c r="T51" s="36"/>
      <c r="U51" s="36"/>
      <c r="V51" s="36"/>
      <c r="W51" s="36"/>
      <c r="X51" s="36"/>
      <c r="Y51" s="36"/>
      <c r="Z51" s="36"/>
      <c r="AA51" s="36"/>
      <c r="AB51" s="36"/>
      <c r="AC51" s="36"/>
      <c r="AD51" s="36"/>
      <c r="AE51" s="36"/>
      <c r="AF51" s="36"/>
      <c r="AG51" s="36"/>
      <c r="AH51" s="36"/>
      <c r="AI51" s="36"/>
      <c r="AJ51" s="36"/>
    </row>
    <row r="52" spans="1:36" ht="12.75">
      <c r="A52" s="60"/>
      <c r="B52" s="60"/>
      <c r="C52" s="60"/>
      <c r="D52" s="60"/>
      <c r="E52" s="60"/>
      <c r="F52" s="60"/>
      <c r="G52" s="60"/>
      <c r="H52" s="60"/>
      <c r="I52" s="35"/>
      <c r="J52" s="35"/>
      <c r="K52" s="35"/>
      <c r="L52" s="35"/>
      <c r="M52" s="35"/>
      <c r="N52" s="35"/>
      <c r="O52" s="35"/>
      <c r="P52" s="36"/>
      <c r="Q52" s="36"/>
      <c r="R52" s="36"/>
      <c r="S52" s="36"/>
      <c r="T52" s="36"/>
      <c r="U52" s="36"/>
      <c r="V52" s="36"/>
      <c r="W52" s="36"/>
      <c r="X52" s="36"/>
      <c r="Y52" s="36"/>
      <c r="Z52" s="36"/>
      <c r="AA52" s="36"/>
      <c r="AB52" s="36"/>
      <c r="AC52" s="36"/>
      <c r="AD52" s="36"/>
      <c r="AE52" s="36"/>
      <c r="AF52" s="36"/>
      <c r="AG52" s="36"/>
      <c r="AH52" s="36"/>
      <c r="AI52" s="36"/>
      <c r="AJ52" s="36"/>
    </row>
    <row r="53" spans="1:36" ht="12.75">
      <c r="A53" s="60"/>
      <c r="B53" s="60"/>
      <c r="C53" s="60"/>
      <c r="D53" s="60"/>
      <c r="E53" s="60"/>
      <c r="F53" s="60"/>
      <c r="G53" s="60"/>
      <c r="H53" s="60"/>
      <c r="I53" s="35"/>
      <c r="J53" s="35"/>
      <c r="K53" s="35"/>
      <c r="L53" s="35"/>
      <c r="M53" s="35"/>
      <c r="N53" s="35"/>
      <c r="O53" s="35"/>
      <c r="P53" s="36"/>
      <c r="Q53" s="36"/>
      <c r="R53" s="36"/>
      <c r="S53" s="36"/>
      <c r="T53" s="36"/>
      <c r="U53" s="36"/>
      <c r="V53" s="36"/>
      <c r="W53" s="36"/>
      <c r="X53" s="36"/>
      <c r="Y53" s="36"/>
      <c r="Z53" s="36"/>
      <c r="AA53" s="36"/>
      <c r="AB53" s="36"/>
      <c r="AC53" s="36"/>
      <c r="AD53" s="36"/>
      <c r="AE53" s="36"/>
      <c r="AF53" s="36"/>
      <c r="AG53" s="36"/>
      <c r="AH53" s="36"/>
      <c r="AI53" s="36"/>
      <c r="AJ53" s="36"/>
    </row>
    <row r="54" spans="1:36" ht="12.75">
      <c r="A54" s="35"/>
      <c r="B54" s="35"/>
      <c r="C54" s="35"/>
      <c r="D54" s="35"/>
      <c r="E54" s="35"/>
      <c r="F54" s="35"/>
      <c r="G54" s="35"/>
      <c r="H54" s="35"/>
      <c r="I54" s="35"/>
      <c r="J54" s="35"/>
      <c r="K54" s="35"/>
      <c r="L54" s="35"/>
      <c r="M54" s="35"/>
      <c r="N54" s="35"/>
      <c r="O54" s="35"/>
      <c r="P54" s="36"/>
      <c r="Q54" s="36"/>
      <c r="R54" s="36"/>
      <c r="S54" s="36"/>
      <c r="T54" s="36"/>
      <c r="U54" s="36"/>
      <c r="V54" s="36"/>
      <c r="W54" s="36"/>
      <c r="X54" s="36"/>
      <c r="Y54" s="36"/>
      <c r="Z54" s="36"/>
      <c r="AA54" s="36"/>
      <c r="AB54" s="36"/>
      <c r="AC54" s="36"/>
      <c r="AD54" s="36"/>
      <c r="AE54" s="36"/>
      <c r="AF54" s="36"/>
      <c r="AG54" s="36"/>
      <c r="AH54" s="36"/>
      <c r="AI54" s="36"/>
      <c r="AJ54" s="36"/>
    </row>
    <row r="55" spans="1:36" ht="12.75">
      <c r="A55" s="35"/>
      <c r="B55" s="35"/>
      <c r="C55" s="35"/>
      <c r="D55" s="35"/>
      <c r="E55" s="35"/>
      <c r="F55" s="35"/>
      <c r="G55" s="35"/>
      <c r="H55" s="35"/>
      <c r="I55" s="35"/>
      <c r="J55" s="35"/>
      <c r="K55" s="35"/>
      <c r="L55" s="35"/>
      <c r="M55" s="35"/>
      <c r="N55" s="35"/>
      <c r="O55" s="35"/>
      <c r="P55" s="36"/>
      <c r="Q55" s="36"/>
      <c r="R55" s="36"/>
      <c r="S55" s="36"/>
      <c r="T55" s="36"/>
      <c r="U55" s="36"/>
      <c r="V55" s="36"/>
      <c r="W55" s="36"/>
      <c r="X55" s="36"/>
      <c r="Y55" s="36"/>
      <c r="Z55" s="36"/>
      <c r="AA55" s="36"/>
      <c r="AB55" s="36"/>
      <c r="AC55" s="36"/>
      <c r="AD55" s="36"/>
      <c r="AE55" s="36"/>
      <c r="AF55" s="36"/>
      <c r="AG55" s="36"/>
      <c r="AH55" s="36"/>
      <c r="AI55" s="36"/>
      <c r="AJ55" s="36"/>
    </row>
    <row r="56" spans="1:36" ht="12.75">
      <c r="A56" s="35"/>
      <c r="B56" s="35"/>
      <c r="C56" s="35"/>
      <c r="D56" s="35"/>
      <c r="E56" s="35"/>
      <c r="F56" s="35"/>
      <c r="G56" s="35"/>
      <c r="H56" s="35"/>
      <c r="I56" s="35"/>
      <c r="J56" s="35"/>
      <c r="K56" s="35"/>
      <c r="L56" s="35"/>
      <c r="M56" s="35"/>
      <c r="N56" s="35"/>
      <c r="O56" s="35"/>
      <c r="P56" s="36"/>
      <c r="Q56" s="36"/>
      <c r="R56" s="36"/>
      <c r="S56" s="36"/>
      <c r="T56" s="36"/>
      <c r="U56" s="36"/>
      <c r="V56" s="36"/>
      <c r="W56" s="36"/>
      <c r="X56" s="36"/>
      <c r="Y56" s="36"/>
      <c r="Z56" s="36"/>
      <c r="AA56" s="36"/>
      <c r="AB56" s="36"/>
      <c r="AC56" s="36"/>
      <c r="AD56" s="36"/>
      <c r="AE56" s="36"/>
      <c r="AF56" s="36"/>
      <c r="AG56" s="36"/>
      <c r="AH56" s="36"/>
      <c r="AI56" s="36"/>
      <c r="AJ56" s="36"/>
    </row>
    <row r="57" spans="1:36" ht="12.75">
      <c r="A57" s="35"/>
      <c r="B57" s="35"/>
      <c r="C57" s="35"/>
      <c r="D57" s="35"/>
      <c r="E57" s="35"/>
      <c r="F57" s="35"/>
      <c r="G57" s="35"/>
      <c r="H57" s="35"/>
      <c r="I57" s="35"/>
      <c r="J57" s="35"/>
      <c r="K57" s="35"/>
      <c r="L57" s="35"/>
      <c r="M57" s="35"/>
      <c r="N57" s="35"/>
      <c r="O57" s="35"/>
      <c r="P57" s="36"/>
      <c r="Q57" s="36"/>
      <c r="R57" s="36"/>
      <c r="S57" s="36"/>
      <c r="T57" s="36"/>
      <c r="U57" s="36"/>
      <c r="V57" s="36"/>
      <c r="W57" s="36"/>
      <c r="X57" s="36"/>
      <c r="Y57" s="36"/>
      <c r="Z57" s="36"/>
      <c r="AA57" s="36"/>
      <c r="AB57" s="36"/>
      <c r="AC57" s="36"/>
      <c r="AD57" s="36"/>
      <c r="AE57" s="36"/>
      <c r="AF57" s="36"/>
      <c r="AG57" s="36"/>
      <c r="AH57" s="36"/>
      <c r="AI57" s="36"/>
      <c r="AJ57" s="36"/>
    </row>
    <row r="58" spans="1:36" ht="12.75">
      <c r="A58" s="35"/>
      <c r="B58" s="35"/>
      <c r="C58" s="35"/>
      <c r="D58" s="35"/>
      <c r="E58" s="35"/>
      <c r="F58" s="35"/>
      <c r="G58" s="35"/>
      <c r="H58" s="35"/>
      <c r="I58" s="35"/>
      <c r="J58" s="35"/>
      <c r="K58" s="35"/>
      <c r="L58" s="35"/>
      <c r="M58" s="35"/>
      <c r="N58" s="35"/>
      <c r="O58" s="35"/>
      <c r="P58" s="36"/>
      <c r="Q58" s="36"/>
      <c r="R58" s="36"/>
      <c r="S58" s="36"/>
      <c r="T58" s="36"/>
      <c r="U58" s="36"/>
      <c r="V58" s="36"/>
      <c r="W58" s="36"/>
      <c r="X58" s="36"/>
      <c r="Y58" s="36"/>
      <c r="Z58" s="36"/>
      <c r="AA58" s="36"/>
      <c r="AB58" s="36"/>
      <c r="AC58" s="36"/>
      <c r="AD58" s="36"/>
      <c r="AE58" s="36"/>
      <c r="AF58" s="36"/>
      <c r="AG58" s="36"/>
      <c r="AH58" s="36"/>
      <c r="AI58" s="36"/>
      <c r="AJ58" s="36"/>
    </row>
    <row r="59" spans="1:36" ht="12.75">
      <c r="A59" s="35"/>
      <c r="B59" s="35"/>
      <c r="C59" s="35"/>
      <c r="D59" s="35"/>
      <c r="E59" s="35"/>
      <c r="F59" s="35"/>
      <c r="G59" s="35"/>
      <c r="H59" s="35"/>
      <c r="I59" s="35"/>
      <c r="J59" s="35"/>
      <c r="K59" s="35"/>
      <c r="L59" s="35"/>
      <c r="M59" s="35"/>
      <c r="N59" s="35"/>
      <c r="O59" s="35"/>
      <c r="P59" s="36"/>
      <c r="Q59" s="36"/>
      <c r="R59" s="36"/>
      <c r="S59" s="36"/>
      <c r="T59" s="36"/>
      <c r="U59" s="36"/>
      <c r="V59" s="36"/>
      <c r="W59" s="36"/>
      <c r="X59" s="36"/>
      <c r="Y59" s="36"/>
      <c r="Z59" s="36"/>
      <c r="AA59" s="36"/>
      <c r="AB59" s="36"/>
      <c r="AC59" s="36"/>
      <c r="AD59" s="36"/>
      <c r="AE59" s="36"/>
      <c r="AF59" s="36"/>
      <c r="AG59" s="36"/>
      <c r="AH59" s="36"/>
      <c r="AI59" s="36"/>
      <c r="AJ59" s="36"/>
    </row>
    <row r="60" spans="1:36" ht="12.75">
      <c r="A60" s="35"/>
      <c r="B60" s="35"/>
      <c r="C60" s="35"/>
      <c r="D60" s="35"/>
      <c r="E60" s="35"/>
      <c r="F60" s="35"/>
      <c r="G60" s="35"/>
      <c r="H60" s="35"/>
      <c r="I60" s="35"/>
      <c r="J60" s="35"/>
      <c r="K60" s="35"/>
      <c r="L60" s="35"/>
      <c r="M60" s="35"/>
      <c r="N60" s="35"/>
      <c r="O60" s="35"/>
      <c r="P60" s="36"/>
      <c r="Q60" s="36"/>
      <c r="R60" s="36"/>
      <c r="S60" s="36"/>
      <c r="T60" s="36"/>
      <c r="U60" s="36"/>
      <c r="V60" s="36"/>
      <c r="W60" s="36"/>
      <c r="X60" s="36"/>
      <c r="Y60" s="36"/>
      <c r="Z60" s="36"/>
      <c r="AA60" s="36"/>
      <c r="AB60" s="36"/>
      <c r="AC60" s="36"/>
      <c r="AD60" s="36"/>
      <c r="AE60" s="36"/>
      <c r="AF60" s="36"/>
      <c r="AG60" s="36"/>
      <c r="AH60" s="36"/>
      <c r="AI60" s="36"/>
      <c r="AJ60" s="36"/>
    </row>
    <row r="61" spans="1:36" ht="12.75">
      <c r="A61" s="35"/>
      <c r="B61" s="35"/>
      <c r="C61" s="35"/>
      <c r="D61" s="35"/>
      <c r="E61" s="35"/>
      <c r="F61" s="35"/>
      <c r="G61" s="35"/>
      <c r="H61" s="35"/>
      <c r="I61" s="35"/>
      <c r="J61" s="35"/>
      <c r="K61" s="35"/>
      <c r="L61" s="35"/>
      <c r="M61" s="35"/>
      <c r="N61" s="35"/>
      <c r="O61" s="35"/>
      <c r="P61" s="36"/>
      <c r="Q61" s="36"/>
      <c r="R61" s="36"/>
      <c r="S61" s="36"/>
      <c r="T61" s="36"/>
      <c r="U61" s="36"/>
      <c r="V61" s="36"/>
      <c r="W61" s="36"/>
      <c r="X61" s="36"/>
      <c r="Y61" s="36"/>
      <c r="Z61" s="36"/>
      <c r="AA61" s="36"/>
      <c r="AB61" s="36"/>
      <c r="AC61" s="36"/>
      <c r="AD61" s="36"/>
      <c r="AE61" s="36"/>
      <c r="AF61" s="36"/>
      <c r="AG61" s="36"/>
      <c r="AH61" s="36"/>
      <c r="AI61" s="36"/>
      <c r="AJ61" s="36"/>
    </row>
    <row r="62" spans="1:36" ht="12.7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row>
    <row r="63" spans="1:36" ht="12.7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row>
    <row r="64" spans="1:36" ht="12.7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1:36" ht="12.7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1:36" ht="12.7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1:36" ht="12.7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ht="12.7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1:36" ht="12.7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1:36" ht="12.7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row>
    <row r="71" spans="1:36" ht="12.7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row>
    <row r="72" spans="1:36" ht="12.7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row>
    <row r="73" spans="1:36" ht="12.7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row>
    <row r="74" spans="1:36" ht="12.7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row>
    <row r="75" spans="1:36" ht="12.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row>
    <row r="76" spans="1:36" ht="12.7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row>
    <row r="77" spans="1:36" ht="12.7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row>
    <row r="78" spans="1:36" ht="12.7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row>
    <row r="79" spans="1:36" ht="12.7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1:36" ht="12.7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6" ht="12.7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row>
    <row r="82" spans="1:36" ht="12.7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6" ht="12.7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row>
    <row r="84" spans="1:36" ht="12.7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6" ht="12.7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1:36" ht="12.7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1:36" ht="12.7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ht="12.7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row>
    <row r="89" spans="1:36" ht="12.7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row>
    <row r="90" spans="1:36" ht="12.7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row>
    <row r="91" spans="1:36" ht="12.7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row>
    <row r="92" spans="1:36" ht="12.7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row>
    <row r="93" spans="1:36" ht="12.7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row>
    <row r="94" spans="1:36" ht="12.7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row>
    <row r="95" spans="1:36" ht="12.7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row>
    <row r="96" spans="1:36" ht="12.7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row>
    <row r="97" spans="1:36" ht="12.7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spans="1:36" ht="12.7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row>
    <row r="99" spans="1:36" ht="12.7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row>
    <row r="100" spans="1:36" ht="12.7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1:36" ht="12.7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row>
    <row r="102" spans="1:36" ht="12.7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row>
    <row r="103" spans="1:36" ht="12.7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row>
    <row r="104" spans="1:36" ht="12.7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1:36" ht="12.7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6" ht="12.7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row>
    <row r="107" spans="1:36" ht="12.7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row>
    <row r="108" spans="1:36" ht="12.7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row>
    <row r="109" spans="1:36" ht="12.7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row>
    <row r="110" spans="1:36" ht="12.7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row>
    <row r="111" spans="1:36" ht="12.7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row>
    <row r="112" spans="1:36" ht="12.7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row>
    <row r="113" spans="1:36" ht="12.7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row>
    <row r="114" spans="1:36" ht="12.7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row>
    <row r="115" spans="1:36" ht="12.7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row>
    <row r="116" spans="1:36" ht="12.7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row>
    <row r="117" spans="1:36" ht="12.7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row>
    <row r="118" spans="1:36" ht="12.75">
      <c r="A118" s="36"/>
      <c r="B118" s="36"/>
      <c r="C118" s="36"/>
      <c r="D118" s="36"/>
      <c r="E118" s="36"/>
      <c r="F118" s="36"/>
      <c r="G118" s="36"/>
      <c r="H118" s="36"/>
      <c r="I118" s="36"/>
      <c r="P118" s="36"/>
      <c r="Q118" s="36"/>
      <c r="R118" s="36"/>
      <c r="S118" s="36"/>
      <c r="T118" s="36"/>
      <c r="U118" s="36"/>
      <c r="V118" s="36"/>
      <c r="W118" s="36"/>
      <c r="X118" s="36"/>
      <c r="Y118" s="36"/>
      <c r="Z118" s="36"/>
      <c r="AA118" s="36"/>
      <c r="AB118" s="36"/>
      <c r="AC118" s="36"/>
      <c r="AD118" s="36"/>
      <c r="AE118" s="36"/>
      <c r="AF118" s="36"/>
      <c r="AG118" s="36"/>
      <c r="AH118" s="36"/>
      <c r="AI118" s="36"/>
      <c r="AJ118" s="36"/>
    </row>
    <row r="119" spans="1:36" ht="12.7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row>
    <row r="120" spans="1:36" ht="12.7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row>
    <row r="121" spans="1:36" ht="12.7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row>
    <row r="122" spans="1:36" ht="12.7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row>
    <row r="123" spans="1:36" ht="12.7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row>
    <row r="124" spans="1:36" ht="12.7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row>
    <row r="125" spans="1:36" ht="12.7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row>
    <row r="126" spans="1:36" ht="12.7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row>
    <row r="127" spans="1:36" ht="12.7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row>
    <row r="128" spans="1:36" ht="12.7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row>
    <row r="129" spans="1:36" ht="12.7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row>
    <row r="130" spans="1:36" ht="12.7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row>
    <row r="131" spans="1:36" ht="12.7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row>
    <row r="132" spans="1:36" ht="12.7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row>
    <row r="133" spans="1:36" ht="12.7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row>
    <row r="134" spans="1:36" ht="12.7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row>
    <row r="135" spans="1:36" ht="12.7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row>
    <row r="136" spans="1:36" ht="12.7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row>
    <row r="137" spans="1:36" ht="12.7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row>
    <row r="138" spans="1:36" ht="12.7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row>
    <row r="139" spans="1:36" ht="12.7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row>
    <row r="140" spans="1:36" ht="12.7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row>
    <row r="141" spans="1:36" ht="12.7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row>
    <row r="142" spans="4:36" ht="12.75">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row>
    <row r="143" spans="4:36" ht="12.75">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row>
    <row r="144" spans="4:36" ht="12.75">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row r="145" spans="4:36" ht="12.75">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row>
    <row r="146" spans="4:36"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row>
    <row r="147" spans="4:36"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row>
    <row r="148" spans="4:36"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row>
    <row r="149" spans="4:29"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row>
    <row r="150" spans="4:29"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row>
    <row r="151" spans="4:29"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row>
    <row r="152" spans="4:29"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row>
    <row r="153" spans="4:29"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row>
    <row r="154" spans="4:29"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row>
    <row r="155" spans="4:29"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row>
    <row r="156" spans="4:29"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row>
    <row r="157" spans="4:29"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row>
    <row r="158" spans="4:29"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row>
    <row r="159" spans="4:29"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row>
    <row r="160" spans="4:29"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row>
    <row r="161" spans="4:29"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row>
    <row r="162" spans="4:29"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row>
    <row r="163" spans="4:29"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row>
    <row r="164" spans="4:29"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row>
    <row r="165" spans="4:29"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row>
    <row r="166" spans="4:29" ht="12.75">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row>
    <row r="167" spans="4:29" ht="12.75">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row>
    <row r="168" spans="4:29" ht="12.75">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row>
    <row r="169" spans="4:29" ht="12.75">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row>
    <row r="170" spans="4:29" ht="12.75">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row>
    <row r="171" spans="4:29" ht="12.75">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row>
    <row r="172" spans="4:29" ht="12.75">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row>
    <row r="173" spans="4:29" ht="12.75">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row>
    <row r="174" spans="4:29" ht="12.75">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4:29" ht="12.75">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row>
    <row r="176" spans="4:29" ht="12.75">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row>
    <row r="177" spans="4:29" ht="12.75">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row>
    <row r="178" spans="4:29" ht="12.75">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row>
    <row r="179" spans="4:29" ht="12.75">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row>
    <row r="180" spans="4:29" ht="12.75">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row>
    <row r="181" spans="4:29" ht="12.75">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row>
    <row r="182" spans="4:29" ht="12.75">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row>
    <row r="183" spans="4:29" ht="12.75">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row>
    <row r="184" spans="4:29" ht="12.75">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row>
    <row r="185" spans="4:29" ht="12.75">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row>
    <row r="186" spans="4:29" ht="12.75">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row>
    <row r="187" spans="4:29" ht="12.75">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row>
    <row r="188" spans="4:29" ht="12.75">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row>
    <row r="189" spans="4:29" ht="12.75">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row>
    <row r="190" spans="4:29" ht="12.75">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row>
    <row r="191" spans="4:29" ht="12.75">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row>
    <row r="192" spans="4:29" ht="12.75">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row>
    <row r="193" spans="4:29" ht="12.75">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row>
    <row r="194" spans="4:29" ht="12.75">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row>
    <row r="195" spans="4:29" ht="12.75">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row>
    <row r="196" spans="4:29" ht="12.75">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row>
    <row r="197" spans="4:29" ht="12.75">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row>
    <row r="198" spans="4:29" ht="12.75">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row>
    <row r="199" spans="4:29" ht="12.75">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row>
    <row r="200" spans="4:29" ht="12.75">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row>
    <row r="201" spans="4:29" ht="12.75">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row>
    <row r="202" spans="4:29" ht="12.75">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row>
    <row r="203" spans="4:29" ht="12.75">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row>
    <row r="204" spans="4:29" ht="12.75">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row>
    <row r="205" spans="4:29" ht="12.75">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row>
    <row r="206" spans="4:29" ht="12.75">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row>
    <row r="207" spans="4:29" ht="12.75">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row>
    <row r="208" spans="4:29" ht="12.75">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row>
    <row r="209" spans="4:29" ht="12.75">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row>
    <row r="210" spans="4:29" ht="12.75">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row>
    <row r="211" spans="4:29" ht="12.75">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row>
    <row r="212" spans="4:29" ht="12.75">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row>
    <row r="213" spans="4:29" ht="12.75">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row>
    <row r="214" spans="4:29" ht="12.75">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row>
    <row r="215" spans="4:29" ht="12.75">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row>
    <row r="216" spans="4:29" ht="12.75">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row>
    <row r="217" spans="4:29" ht="12.75">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row>
    <row r="218" spans="4:29" ht="12.75">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row>
    <row r="219" spans="4:29" ht="12.75">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row>
    <row r="220" spans="4:29" ht="12.75">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row>
    <row r="221" spans="4:29" ht="12.75">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row>
    <row r="222" spans="4:29" ht="12.75">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row>
    <row r="223" spans="4:29" ht="12.75">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row>
    <row r="224" spans="4:29" ht="12.75">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row>
    <row r="225" spans="4:29" ht="12.75">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row>
    <row r="226" spans="4:29" ht="12.75">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row>
    <row r="227" spans="4:29" ht="12.75">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row>
    <row r="228" spans="4:29" ht="12.75">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row>
    <row r="229" spans="4:29" ht="12.75">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row>
    <row r="230" spans="4:29" ht="12.75">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row>
    <row r="231" spans="4:29" ht="12.75">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row>
    <row r="232" spans="4:29" ht="12.75">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row>
    <row r="233" spans="4:29" ht="12.75">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row>
    <row r="234" spans="4:29" ht="12.75">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row>
    <row r="235" spans="4:29" ht="12.75">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row>
    <row r="236" spans="4:29" ht="12.75">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row>
    <row r="237" spans="4:29" ht="12.75">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row>
    <row r="238" spans="4:29" ht="12.75">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row>
    <row r="239" spans="4:29" ht="12.75">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row>
    <row r="240" spans="4:29" ht="12.75">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row>
    <row r="241" spans="4:29" ht="12.75">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row>
    <row r="242" spans="4:29" ht="12.75">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row>
    <row r="243" spans="4:29" ht="12.75">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row>
    <row r="244" spans="4:29" ht="12.75">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row>
    <row r="245" spans="4:29" ht="12.75">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row>
    <row r="246" spans="4:29" ht="12.75">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row>
    <row r="247" spans="4:29" ht="12.75">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row>
    <row r="248" spans="4:29" ht="12.75">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row>
    <row r="249" spans="4:29" ht="12.75">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row>
    <row r="250" spans="4:29" ht="12.75">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row>
    <row r="251" spans="4:29" ht="12.75">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row>
    <row r="252" spans="4:29" ht="12.75">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row>
    <row r="253" spans="4:29" ht="12.75">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row>
    <row r="254" spans="4:29" ht="12.75">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row>
    <row r="255" spans="4:29" ht="12.75">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row>
    <row r="256" spans="4:29" ht="12.75">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row>
    <row r="257" spans="4:29" ht="12.75">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row>
    <row r="258" spans="4:29" ht="12.75">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row>
    <row r="259" spans="4:29" ht="12.75">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row>
    <row r="260" spans="4:29" ht="12.75">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row>
    <row r="261" spans="4:29" ht="12.75">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row>
    <row r="262" spans="4:29" ht="12.75">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row>
    <row r="263" spans="4:29" ht="12.75">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row>
    <row r="264" spans="4:29" ht="12.75">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row>
    <row r="265" spans="4:29" ht="12.75">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row>
    <row r="266" spans="4:29" ht="12.75">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row>
    <row r="267" spans="4:29" ht="12.75">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row>
    <row r="268" spans="4:29" ht="12.75">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row>
    <row r="269" spans="4:29" ht="12.75">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4:29" ht="12.75">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4:29" ht="12.75">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4:29" ht="12.75">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row>
    <row r="273" spans="4:29" ht="12.75">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row>
    <row r="274" spans="4:29" ht="12.75">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row>
    <row r="275" spans="4:29" ht="12.75">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row>
    <row r="276" spans="4:29" ht="12.75">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row>
    <row r="277" spans="4:29" ht="12.75">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row>
    <row r="278" spans="4:29" ht="12.75">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row>
    <row r="279" spans="4:29" ht="12.75">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row>
    <row r="280" spans="4:29" ht="12.75">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row>
    <row r="281" spans="4:29" ht="12.75">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row>
    <row r="282" spans="4:29" ht="12.75">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row>
    <row r="283" spans="4:29" ht="12.75">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row>
    <row r="284" spans="4:29" ht="12.75">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row>
    <row r="285" spans="4:29" ht="12.75">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row>
    <row r="286" spans="4:29" ht="12.75">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row>
    <row r="287" spans="4:29" ht="12.75">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row>
    <row r="288" spans="4:29" ht="12.75">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row>
    <row r="289" spans="4:29" ht="12.75">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row>
    <row r="290" spans="4:29" ht="12.75">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row>
    <row r="291" spans="4:29" ht="12.75">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row>
    <row r="292" spans="4:29" ht="12.75">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row>
    <row r="293" spans="4:29" ht="12.75">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row>
    <row r="294" spans="4:29" ht="12.75">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row>
    <row r="295" spans="4:29" ht="12.75">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row>
    <row r="296" spans="4:29" ht="12.75">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row>
    <row r="297" spans="4:29" ht="12.75">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row>
    <row r="298" spans="4:29" ht="12.75">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row>
    <row r="299" spans="4:29" ht="12.75">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row>
    <row r="300" spans="4:29" ht="12.75">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row>
    <row r="301" spans="4:29" ht="12.75">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row>
    <row r="302" spans="4:29" ht="12.75">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row>
    <row r="303" spans="4:29" ht="12.75">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row>
    <row r="304" spans="4:29" ht="12.75">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row>
    <row r="305" spans="4:29" ht="12.75">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row>
    <row r="306" spans="4:29" ht="12.75">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row>
    <row r="307" spans="4:29" ht="12.75">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row>
    <row r="308" spans="4:29" ht="12.75">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row>
    <row r="309" spans="4:29" ht="12.75">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row>
    <row r="310" spans="4:29" ht="12.75">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row>
    <row r="311" spans="4:29" ht="12.75">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row>
    <row r="312" spans="4:29" ht="12.75">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row>
    <row r="313" spans="4:29" ht="12.75">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row>
    <row r="314" spans="4:29" ht="12.75">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row>
    <row r="315" spans="4:29" ht="12.75">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row>
    <row r="316" spans="4:29" ht="12.75">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row>
    <row r="317" spans="4:29" ht="12.75">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row>
    <row r="318" spans="4:29" ht="12.75">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row>
    <row r="319" spans="4:29" ht="12.75">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row>
    <row r="320" spans="4:29" ht="12.75">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row>
    <row r="321" spans="4:29" ht="12.75">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row>
    <row r="322" spans="4:29" ht="12.75">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row>
    <row r="323" spans="4:29" ht="12.75">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row>
    <row r="324" spans="4:29" ht="12.75">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row>
    <row r="325" spans="4:29" ht="12.75">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row>
    <row r="326" spans="4:29" ht="12.75">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row>
    <row r="327" spans="4:29" ht="12.75">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row>
    <row r="328" spans="4:29" ht="12.75">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row>
    <row r="329" spans="4:29" ht="12.75">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row>
    <row r="330" spans="4:29" ht="12.75">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row>
    <row r="331" spans="4:29" ht="12.75">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row>
    <row r="332" spans="4:29" ht="12.75">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row>
    <row r="333" spans="4:29" ht="12.75">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row>
    <row r="334" spans="4:29" ht="12.75">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row>
    <row r="335" spans="4:29" ht="12.75">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row>
    <row r="336" spans="4:29" ht="12.75">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row>
    <row r="337" spans="4:29" ht="12.75">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row>
    <row r="338" spans="4:29" ht="12.75">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row>
    <row r="339" spans="4:29" ht="12.75">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row>
    <row r="340" spans="4:29" ht="12.75">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row>
    <row r="341" spans="4:29" ht="12.75">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row>
    <row r="342" spans="4:29" ht="12.75">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row>
    <row r="343" spans="4:29" ht="12.75">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row>
  </sheetData>
  <sheetProtection sheet="1" objects="1" scenarios="1"/>
  <mergeCells count="1">
    <mergeCell ref="B21:C21"/>
  </mergeCells>
  <printOptions/>
  <pageMargins left="0.787401575" right="0.787401575" top="0.984251969" bottom="0.984251969"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indexed="27"/>
  </sheetPr>
  <dimension ref="A1:F39"/>
  <sheetViews>
    <sheetView showGridLines="0" zoomScalePageLayoutView="0" workbookViewId="0" topLeftCell="A1">
      <selection activeCell="I34" sqref="I34"/>
    </sheetView>
  </sheetViews>
  <sheetFormatPr defaultColWidth="11.00390625" defaultRowHeight="12.75"/>
  <cols>
    <col min="1" max="1" width="17.125" style="0" customWidth="1"/>
    <col min="2" max="2" width="14.25390625" style="0" customWidth="1"/>
    <col min="3" max="3" width="15.75390625" style="0" customWidth="1"/>
    <col min="5" max="5" width="11.75390625" style="0" customWidth="1"/>
  </cols>
  <sheetData>
    <row r="1" spans="1:5" ht="17.25" customHeight="1">
      <c r="A1" s="341" t="s">
        <v>240</v>
      </c>
      <c r="B1" s="341"/>
      <c r="C1" s="341"/>
      <c r="D1" s="87"/>
      <c r="E1" s="88"/>
    </row>
    <row r="2" spans="1:5" ht="15">
      <c r="A2" s="89"/>
      <c r="B2" s="88"/>
      <c r="C2" s="88"/>
      <c r="D2" s="88"/>
      <c r="E2" s="88"/>
    </row>
    <row r="3" spans="1:6" ht="15">
      <c r="A3" s="90" t="s">
        <v>241</v>
      </c>
      <c r="B3" s="91"/>
      <c r="C3" s="91"/>
      <c r="D3" s="88"/>
      <c r="E3" s="311" t="s">
        <v>242</v>
      </c>
      <c r="F3" s="311">
        <v>3</v>
      </c>
    </row>
    <row r="4" spans="1:6" ht="15">
      <c r="A4" s="71" t="s">
        <v>243</v>
      </c>
      <c r="B4" s="71" t="s">
        <v>244</v>
      </c>
      <c r="C4" s="71" t="s">
        <v>245</v>
      </c>
      <c r="D4" s="88"/>
      <c r="E4" s="311" t="s">
        <v>246</v>
      </c>
      <c r="F4" s="311">
        <f>F3*60</f>
        <v>180</v>
      </c>
    </row>
    <row r="5" spans="1:6" ht="15">
      <c r="A5" s="92">
        <v>0.34375</v>
      </c>
      <c r="B5" s="92">
        <v>0.7291666666666666</v>
      </c>
      <c r="C5" s="93">
        <f>B5-A5</f>
        <v>0.38541666666666663</v>
      </c>
      <c r="D5" s="88"/>
      <c r="E5" s="311" t="s">
        <v>247</v>
      </c>
      <c r="F5" s="311">
        <f>F4*60</f>
        <v>10800</v>
      </c>
    </row>
    <row r="6" spans="1:6" ht="15">
      <c r="A6" s="94"/>
      <c r="B6" s="94"/>
      <c r="C6" s="95"/>
      <c r="D6" s="88"/>
      <c r="E6" s="311"/>
      <c r="F6" s="311"/>
    </row>
    <row r="7" spans="1:6" ht="15">
      <c r="A7" s="96"/>
      <c r="B7" s="96"/>
      <c r="C7" s="96"/>
      <c r="D7" s="88"/>
      <c r="E7" s="311" t="s">
        <v>247</v>
      </c>
      <c r="F7" s="311">
        <v>100000</v>
      </c>
    </row>
    <row r="8" spans="1:6" ht="14.25" customHeight="1">
      <c r="A8" s="97" t="s">
        <v>248</v>
      </c>
      <c r="B8" s="98"/>
      <c r="C8" s="98"/>
      <c r="D8" s="88"/>
      <c r="E8" s="311" t="s">
        <v>246</v>
      </c>
      <c r="F8" s="311">
        <f>F7/60</f>
        <v>1666.6666666666667</v>
      </c>
    </row>
    <row r="9" spans="1:6" ht="15">
      <c r="A9" s="99"/>
      <c r="B9" s="99"/>
      <c r="C9" s="100">
        <v>0.375</v>
      </c>
      <c r="D9" s="88"/>
      <c r="E9" s="311" t="s">
        <v>242</v>
      </c>
      <c r="F9" s="311">
        <f>F8/60</f>
        <v>27.77777777777778</v>
      </c>
    </row>
    <row r="10" spans="1:6" ht="15">
      <c r="A10" s="99"/>
      <c r="B10" s="99"/>
      <c r="C10" s="100">
        <v>0.5208333333333334</v>
      </c>
      <c r="D10" s="88"/>
      <c r="E10" s="311" t="s">
        <v>249</v>
      </c>
      <c r="F10" s="311">
        <f>F9/24</f>
        <v>1.1574074074074074</v>
      </c>
    </row>
    <row r="11" spans="1:6" ht="15">
      <c r="A11" s="99"/>
      <c r="B11" s="99"/>
      <c r="C11" s="100">
        <v>0.6701388888888888</v>
      </c>
      <c r="D11" s="88"/>
      <c r="F11" s="101"/>
    </row>
    <row r="12" spans="1:5" ht="17.25">
      <c r="A12" s="99"/>
      <c r="B12" s="99"/>
      <c r="C12" s="102">
        <v>0.9166666666666666</v>
      </c>
      <c r="D12" s="88"/>
      <c r="E12" s="88"/>
    </row>
    <row r="13" spans="1:5" ht="15">
      <c r="A13" s="99" t="s">
        <v>250</v>
      </c>
      <c r="B13" s="99"/>
      <c r="C13" s="103">
        <f>SUM(C9:C12)*24</f>
        <v>59.58333333333333</v>
      </c>
      <c r="D13" s="104"/>
      <c r="E13" s="88"/>
    </row>
    <row r="14" spans="1:5" ht="15">
      <c r="A14" s="99" t="s">
        <v>251</v>
      </c>
      <c r="B14" s="99"/>
      <c r="C14" s="105">
        <f>SUM(C9:C12)</f>
        <v>2.482638888888889</v>
      </c>
      <c r="D14" s="88"/>
      <c r="E14" s="88"/>
    </row>
    <row r="15" spans="1:5" ht="15">
      <c r="A15" s="88"/>
      <c r="B15" s="88"/>
      <c r="C15" s="106"/>
      <c r="D15" s="88"/>
      <c r="E15" s="88"/>
    </row>
    <row r="16" spans="1:5" ht="15">
      <c r="A16" s="88"/>
      <c r="B16" s="88"/>
      <c r="C16" s="88"/>
      <c r="D16" s="88"/>
      <c r="E16" s="88"/>
    </row>
    <row r="17" spans="1:5" ht="15">
      <c r="A17" s="107" t="s">
        <v>252</v>
      </c>
      <c r="B17" s="108"/>
      <c r="C17" s="108"/>
      <c r="D17" s="88"/>
      <c r="E17" s="88"/>
    </row>
    <row r="18" spans="1:5" ht="15">
      <c r="A18" s="309">
        <f>(B18-INT(B18))*24</f>
        <v>17.833333333333332</v>
      </c>
      <c r="B18" s="318">
        <v>0.7430555555555555</v>
      </c>
      <c r="C18" s="88"/>
      <c r="D18" s="109"/>
      <c r="E18" s="88"/>
    </row>
    <row r="19" spans="1:5" ht="15">
      <c r="A19" s="110"/>
      <c r="B19" s="111"/>
      <c r="C19" s="88"/>
      <c r="D19" s="112"/>
      <c r="E19" s="88"/>
    </row>
    <row r="20" spans="1:5" ht="15">
      <c r="A20" s="110"/>
      <c r="B20" s="111"/>
      <c r="C20" s="88"/>
      <c r="D20" s="112"/>
      <c r="E20" s="88"/>
    </row>
    <row r="21" spans="1:5" ht="15">
      <c r="A21" s="110"/>
      <c r="B21" s="111"/>
      <c r="C21" s="88"/>
      <c r="D21" s="112"/>
      <c r="E21" s="88"/>
    </row>
    <row r="22" spans="1:5" ht="15">
      <c r="A22" s="88"/>
      <c r="B22" s="88"/>
      <c r="C22" s="88"/>
      <c r="D22" s="88"/>
      <c r="E22" s="88"/>
    </row>
    <row r="23" spans="1:5" ht="15">
      <c r="A23" s="107" t="s">
        <v>253</v>
      </c>
      <c r="B23" s="108"/>
      <c r="C23" s="108"/>
      <c r="D23" s="88"/>
      <c r="E23" s="88"/>
    </row>
    <row r="24" spans="1:5" ht="15">
      <c r="A24" s="310">
        <f>TIME(TRUNC(B24),ROUND((B24-TRUNC(B24))*60,),0)</f>
        <v>0.1875</v>
      </c>
      <c r="B24" s="319">
        <v>4.5</v>
      </c>
      <c r="C24" s="88"/>
      <c r="D24" s="113"/>
      <c r="E24" s="88"/>
    </row>
    <row r="25" spans="1:5" ht="15">
      <c r="A25" s="88"/>
      <c r="B25" s="88"/>
      <c r="C25" s="88"/>
      <c r="D25" s="114"/>
      <c r="E25" s="88"/>
    </row>
    <row r="26" spans="1:5" ht="15">
      <c r="A26" s="88"/>
      <c r="B26" s="88"/>
      <c r="C26" s="88"/>
      <c r="D26" s="104"/>
      <c r="E26" s="88"/>
    </row>
    <row r="27" spans="1:5" ht="15">
      <c r="A27" s="88"/>
      <c r="B27" s="88"/>
      <c r="C27" s="88"/>
      <c r="D27" s="115"/>
      <c r="E27" s="88"/>
    </row>
    <row r="28" spans="1:5" ht="15">
      <c r="A28" s="88"/>
      <c r="B28" s="88"/>
      <c r="C28" s="88"/>
      <c r="D28" s="88"/>
      <c r="E28" s="88"/>
    </row>
    <row r="29" spans="1:5" ht="15">
      <c r="A29" s="88"/>
      <c r="B29" s="88"/>
      <c r="C29" s="88"/>
      <c r="D29" s="88"/>
      <c r="E29" s="88"/>
    </row>
    <row r="30" spans="1:5" ht="15">
      <c r="A30" s="88"/>
      <c r="B30" s="88"/>
      <c r="C30" s="88"/>
      <c r="D30" s="88"/>
      <c r="E30" s="88"/>
    </row>
    <row r="31" spans="1:5" ht="15">
      <c r="A31" s="116"/>
      <c r="B31" s="116"/>
      <c r="C31" s="116"/>
      <c r="D31" s="116"/>
      <c r="E31" s="116"/>
    </row>
    <row r="32" spans="1:5" ht="15">
      <c r="A32" s="116"/>
      <c r="B32" s="116"/>
      <c r="C32" s="116"/>
      <c r="D32" s="116"/>
      <c r="E32" s="116"/>
    </row>
    <row r="33" spans="1:5" ht="15">
      <c r="A33" s="116"/>
      <c r="B33" s="116"/>
      <c r="C33" s="116"/>
      <c r="D33" s="116"/>
      <c r="E33" s="116"/>
    </row>
    <row r="34" spans="1:5" ht="15">
      <c r="A34" s="116"/>
      <c r="B34" s="116"/>
      <c r="C34" s="116"/>
      <c r="D34" s="116"/>
      <c r="E34" s="116"/>
    </row>
    <row r="35" spans="1:5" ht="15">
      <c r="A35" s="116"/>
      <c r="B35" s="116"/>
      <c r="C35" s="116"/>
      <c r="D35" s="116"/>
      <c r="E35" s="116"/>
    </row>
    <row r="36" spans="1:5" ht="15">
      <c r="A36" s="116"/>
      <c r="B36" s="116"/>
      <c r="C36" s="116"/>
      <c r="D36" s="116"/>
      <c r="E36" s="116"/>
    </row>
    <row r="37" spans="1:5" ht="15">
      <c r="A37" s="116"/>
      <c r="B37" s="116"/>
      <c r="C37" s="116"/>
      <c r="D37" s="116"/>
      <c r="E37" s="116"/>
    </row>
    <row r="38" spans="1:5" ht="15">
      <c r="A38" s="116"/>
      <c r="B38" s="116"/>
      <c r="C38" s="116"/>
      <c r="D38" s="116"/>
      <c r="E38" s="116"/>
    </row>
    <row r="39" spans="1:5" ht="15">
      <c r="A39" s="116"/>
      <c r="B39" s="116"/>
      <c r="C39" s="116"/>
      <c r="D39" s="116"/>
      <c r="E39" s="116"/>
    </row>
  </sheetData>
  <sheetProtection/>
  <mergeCells count="1">
    <mergeCell ref="A1:C1"/>
  </mergeCells>
  <printOptions/>
  <pageMargins left="0.787401575" right="0.787401575" top="0.984251969" bottom="0.984251969"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11.0039062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1:I38"/>
  <sheetViews>
    <sheetView zoomScalePageLayoutView="0" workbookViewId="0" topLeftCell="A1">
      <selection activeCell="F37" sqref="F37"/>
    </sheetView>
  </sheetViews>
  <sheetFormatPr defaultColWidth="11.00390625" defaultRowHeight="12.75"/>
  <cols>
    <col min="1" max="1" width="6.25390625" style="15" customWidth="1"/>
    <col min="2" max="2" width="15.25390625" style="15" customWidth="1"/>
    <col min="3" max="3" width="15.75390625" style="15" customWidth="1"/>
    <col min="4" max="4" width="17.125" style="15" customWidth="1"/>
    <col min="5" max="5" width="1.875" style="15" customWidth="1"/>
    <col min="6" max="6" width="7.125" style="15" customWidth="1"/>
    <col min="7" max="7" width="15.75390625" style="15" customWidth="1"/>
    <col min="8" max="8" width="16.00390625" style="15" customWidth="1"/>
    <col min="9" max="9" width="18.00390625" style="15" customWidth="1"/>
    <col min="10" max="16384" width="11.00390625" style="15" customWidth="1"/>
  </cols>
  <sheetData>
    <row r="1" spans="1:9" ht="20.25" customHeight="1">
      <c r="A1" s="258" t="s">
        <v>234</v>
      </c>
      <c r="B1" s="259"/>
      <c r="C1" s="260"/>
      <c r="D1" s="260"/>
      <c r="E1" s="84"/>
      <c r="F1" s="258" t="s">
        <v>235</v>
      </c>
      <c r="G1" s="258"/>
      <c r="H1" s="258"/>
      <c r="I1" s="260"/>
    </row>
    <row r="2" ht="12.75">
      <c r="E2" s="84"/>
    </row>
    <row r="3" spans="1:9" ht="12.75">
      <c r="A3" s="85" t="s">
        <v>236</v>
      </c>
      <c r="B3" s="85" t="s">
        <v>237</v>
      </c>
      <c r="C3" s="85" t="s">
        <v>238</v>
      </c>
      <c r="D3" s="85" t="s">
        <v>239</v>
      </c>
      <c r="E3" s="85"/>
      <c r="F3" s="85" t="s">
        <v>236</v>
      </c>
      <c r="G3" s="85" t="s">
        <v>239</v>
      </c>
      <c r="H3" s="85" t="s">
        <v>238</v>
      </c>
      <c r="I3" s="85" t="s">
        <v>237</v>
      </c>
    </row>
    <row r="4" spans="1:9" ht="15.75" customHeight="1">
      <c r="A4" s="15">
        <v>1</v>
      </c>
      <c r="B4" s="86">
        <v>25000</v>
      </c>
      <c r="C4" s="86"/>
      <c r="D4" s="86"/>
      <c r="E4" s="84"/>
      <c r="F4" s="15">
        <v>1</v>
      </c>
      <c r="G4" s="86">
        <v>25000</v>
      </c>
      <c r="H4" s="86"/>
      <c r="I4" s="86"/>
    </row>
    <row r="5" spans="1:9" ht="15.75" customHeight="1">
      <c r="A5" s="15">
        <v>2</v>
      </c>
      <c r="B5" s="86"/>
      <c r="C5" s="86"/>
      <c r="D5" s="86"/>
      <c r="E5" s="84"/>
      <c r="F5" s="15">
        <v>2</v>
      </c>
      <c r="G5" s="86"/>
      <c r="H5" s="86"/>
      <c r="I5" s="86"/>
    </row>
    <row r="6" spans="1:9" ht="15.75" customHeight="1">
      <c r="A6" s="15">
        <v>3</v>
      </c>
      <c r="B6" s="86"/>
      <c r="C6" s="86"/>
      <c r="D6" s="86"/>
      <c r="E6" s="84"/>
      <c r="F6" s="15">
        <v>3</v>
      </c>
      <c r="G6" s="86"/>
      <c r="H6" s="86"/>
      <c r="I6" s="86"/>
    </row>
    <row r="7" spans="1:9" ht="15.75" customHeight="1">
      <c r="A7" s="15">
        <v>4</v>
      </c>
      <c r="B7" s="86"/>
      <c r="C7" s="86"/>
      <c r="D7" s="86"/>
      <c r="E7" s="84"/>
      <c r="F7" s="15">
        <v>4</v>
      </c>
      <c r="G7" s="86"/>
      <c r="H7" s="86"/>
      <c r="I7" s="86"/>
    </row>
    <row r="8" spans="1:9" ht="15.75" customHeight="1">
      <c r="A8" s="15">
        <v>5</v>
      </c>
      <c r="B8" s="86"/>
      <c r="C8" s="86"/>
      <c r="D8" s="86"/>
      <c r="E8" s="84"/>
      <c r="F8" s="15">
        <v>5</v>
      </c>
      <c r="G8" s="86"/>
      <c r="H8" s="86"/>
      <c r="I8" s="86"/>
    </row>
    <row r="9" spans="1:9" ht="10.5" customHeight="1">
      <c r="A9" s="84"/>
      <c r="B9" s="84"/>
      <c r="C9" s="84"/>
      <c r="D9" s="84"/>
      <c r="E9" s="84"/>
      <c r="F9" s="84"/>
      <c r="G9" s="84"/>
      <c r="H9" s="84"/>
      <c r="I9" s="84"/>
    </row>
    <row r="10" ht="12.75">
      <c r="E10" s="84"/>
    </row>
    <row r="11" ht="12.75">
      <c r="E11" s="84"/>
    </row>
    <row r="12" spans="2:9" ht="12.75">
      <c r="B12" s="252" t="s">
        <v>501</v>
      </c>
      <c r="C12" s="261"/>
      <c r="D12" s="261"/>
      <c r="E12" s="84"/>
      <c r="F12" s="252" t="s">
        <v>508</v>
      </c>
      <c r="G12" s="261"/>
      <c r="H12" s="261"/>
      <c r="I12" s="261"/>
    </row>
    <row r="13" spans="2:9" ht="12.75">
      <c r="B13" s="261" t="s">
        <v>502</v>
      </c>
      <c r="C13" s="261"/>
      <c r="D13" s="261"/>
      <c r="E13" s="84"/>
      <c r="F13" s="261" t="s">
        <v>509</v>
      </c>
      <c r="G13" s="261"/>
      <c r="H13" s="261"/>
      <c r="I13" s="261"/>
    </row>
    <row r="14" spans="2:9" ht="12.75">
      <c r="B14" s="261"/>
      <c r="C14" s="261"/>
      <c r="D14" s="261"/>
      <c r="E14" s="84"/>
      <c r="F14" s="261"/>
      <c r="G14" s="261"/>
      <c r="H14" s="261"/>
      <c r="I14" s="261"/>
    </row>
    <row r="15" spans="2:9" ht="12.75">
      <c r="B15" s="252" t="s">
        <v>503</v>
      </c>
      <c r="C15" s="261"/>
      <c r="D15" s="261"/>
      <c r="E15" s="84"/>
      <c r="F15" s="252" t="s">
        <v>503</v>
      </c>
      <c r="G15" s="261"/>
      <c r="H15" s="261"/>
      <c r="I15" s="261"/>
    </row>
    <row r="16" spans="2:9" ht="12.75">
      <c r="B16" s="262" t="s">
        <v>504</v>
      </c>
      <c r="C16" s="261"/>
      <c r="D16" s="261"/>
      <c r="E16" s="84"/>
      <c r="F16" s="262" t="s">
        <v>510</v>
      </c>
      <c r="G16" s="261"/>
      <c r="H16" s="261"/>
      <c r="I16" s="261"/>
    </row>
    <row r="17" spans="2:9" ht="12.75">
      <c r="B17" s="261"/>
      <c r="C17" s="261"/>
      <c r="D17" s="261"/>
      <c r="E17" s="84"/>
      <c r="F17" s="261"/>
      <c r="G17" s="261"/>
      <c r="H17" s="261"/>
      <c r="I17" s="261"/>
    </row>
    <row r="18" spans="2:9" ht="12.75">
      <c r="B18" s="261" t="s">
        <v>505</v>
      </c>
      <c r="C18" s="264">
        <v>25000</v>
      </c>
      <c r="D18" s="261"/>
      <c r="E18" s="84"/>
      <c r="F18" s="265" t="s">
        <v>505</v>
      </c>
      <c r="G18" s="266"/>
      <c r="H18" s="268">
        <v>25000</v>
      </c>
      <c r="I18" s="266"/>
    </row>
    <row r="19" spans="2:9" ht="14.25" customHeight="1">
      <c r="B19" s="261" t="s">
        <v>506</v>
      </c>
      <c r="C19" s="261">
        <v>0</v>
      </c>
      <c r="D19" s="261"/>
      <c r="E19" s="84"/>
      <c r="F19" s="252" t="s">
        <v>506</v>
      </c>
      <c r="G19" s="261"/>
      <c r="H19" s="261">
        <v>1</v>
      </c>
      <c r="I19" s="261"/>
    </row>
    <row r="20" spans="2:9" ht="16.5" customHeight="1">
      <c r="B20" s="261" t="s">
        <v>507</v>
      </c>
      <c r="C20" s="261">
        <v>5</v>
      </c>
      <c r="D20" s="261"/>
      <c r="E20" s="84"/>
      <c r="F20" s="265" t="s">
        <v>507</v>
      </c>
      <c r="G20" s="266"/>
      <c r="H20" s="266">
        <v>5</v>
      </c>
      <c r="I20" s="266"/>
    </row>
    <row r="21" spans="2:9" ht="18" customHeight="1">
      <c r="B21" s="261"/>
      <c r="C21" s="261"/>
      <c r="D21" s="261"/>
      <c r="E21" s="84"/>
      <c r="F21" s="252" t="s">
        <v>511</v>
      </c>
      <c r="G21" s="261"/>
      <c r="H21" s="261">
        <v>1</v>
      </c>
      <c r="I21" s="261"/>
    </row>
    <row r="22" spans="5:9" ht="12.75">
      <c r="E22" s="84"/>
      <c r="F22" s="261"/>
      <c r="G22" s="261"/>
      <c r="H22" s="267" t="s">
        <v>513</v>
      </c>
      <c r="I22" s="261"/>
    </row>
    <row r="23" spans="5:9" ht="16.5" customHeight="1">
      <c r="E23" s="84"/>
      <c r="F23" s="265" t="s">
        <v>512</v>
      </c>
      <c r="G23" s="266"/>
      <c r="H23" s="269">
        <v>1.5</v>
      </c>
      <c r="I23" s="266"/>
    </row>
    <row r="24" spans="5:9" ht="12.75">
      <c r="E24" s="84"/>
      <c r="F24" s="266"/>
      <c r="G24" s="266"/>
      <c r="H24" s="266" t="s">
        <v>514</v>
      </c>
      <c r="I24" s="266"/>
    </row>
    <row r="25" spans="5:9" ht="12.75">
      <c r="E25" s="84"/>
      <c r="F25" s="266"/>
      <c r="G25" s="266"/>
      <c r="H25" s="266" t="s">
        <v>515</v>
      </c>
      <c r="I25" s="266"/>
    </row>
    <row r="26" spans="5:9" ht="12.75">
      <c r="E26" s="84"/>
      <c r="F26" s="266"/>
      <c r="G26" s="266"/>
      <c r="H26" s="266" t="s">
        <v>516</v>
      </c>
      <c r="I26" s="266"/>
    </row>
    <row r="27" ht="12.75">
      <c r="E27" s="84"/>
    </row>
    <row r="28" ht="10.5" customHeight="1">
      <c r="E28" s="84"/>
    </row>
    <row r="29" ht="12.75">
      <c r="E29" s="84"/>
    </row>
    <row r="30" ht="12.75">
      <c r="E30" s="84"/>
    </row>
    <row r="31" ht="12.75">
      <c r="E31" s="84"/>
    </row>
    <row r="32" ht="12.75">
      <c r="E32" s="84"/>
    </row>
    <row r="33" ht="12.75">
      <c r="E33" s="84"/>
    </row>
    <row r="34" ht="12.75">
      <c r="E34" s="84"/>
    </row>
    <row r="35" ht="12.75">
      <c r="E35" s="84"/>
    </row>
    <row r="36" ht="12.75">
      <c r="E36" s="84"/>
    </row>
    <row r="37" ht="12.75">
      <c r="E37" s="84"/>
    </row>
    <row r="38" ht="12.75">
      <c r="E38" s="84"/>
    </row>
  </sheetData>
  <sheetProtection/>
  <printOptions/>
  <pageMargins left="0.787401575" right="0.787401575" top="0.984251969" bottom="0.984251969" header="0.4921259845" footer="0.492125984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I26"/>
  <sheetViews>
    <sheetView zoomScalePageLayoutView="0" workbookViewId="0" topLeftCell="A1">
      <selection activeCell="J10" sqref="J10"/>
    </sheetView>
  </sheetViews>
  <sheetFormatPr defaultColWidth="11.00390625" defaultRowHeight="12.75"/>
  <cols>
    <col min="1" max="1" width="7.125" style="15" customWidth="1"/>
    <col min="2" max="2" width="15.25390625" style="15" customWidth="1"/>
    <col min="3" max="3" width="15.75390625" style="15" customWidth="1"/>
    <col min="4" max="4" width="15.125" style="15" customWidth="1"/>
    <col min="5" max="5" width="2.125" style="15" customWidth="1"/>
    <col min="6" max="6" width="7.125" style="15" customWidth="1"/>
    <col min="7" max="7" width="15.75390625" style="15" customWidth="1"/>
    <col min="8" max="8" width="16.00390625" style="15" customWidth="1"/>
    <col min="9" max="9" width="18.25390625" style="15" customWidth="1"/>
    <col min="10" max="16384" width="11.00390625" style="15" customWidth="1"/>
  </cols>
  <sheetData>
    <row r="1" spans="1:9" ht="17.25" customHeight="1">
      <c r="A1" s="270" t="s">
        <v>234</v>
      </c>
      <c r="B1" s="270"/>
      <c r="C1" s="270"/>
      <c r="D1" s="270"/>
      <c r="E1" s="84"/>
      <c r="F1" s="270" t="s">
        <v>235</v>
      </c>
      <c r="G1" s="260"/>
      <c r="H1" s="260"/>
      <c r="I1" s="260"/>
    </row>
    <row r="2" ht="12.75">
      <c r="E2" s="84"/>
    </row>
    <row r="3" spans="1:9" ht="14.25" customHeight="1">
      <c r="A3" s="85" t="s">
        <v>236</v>
      </c>
      <c r="B3" s="85" t="s">
        <v>237</v>
      </c>
      <c r="C3" s="85" t="s">
        <v>238</v>
      </c>
      <c r="D3" s="85" t="s">
        <v>239</v>
      </c>
      <c r="E3" s="85"/>
      <c r="F3" s="85" t="s">
        <v>236</v>
      </c>
      <c r="G3" s="85" t="s">
        <v>239</v>
      </c>
      <c r="H3" s="85" t="s">
        <v>238</v>
      </c>
      <c r="I3" s="85" t="s">
        <v>237</v>
      </c>
    </row>
    <row r="4" spans="1:9" ht="14.25" customHeight="1">
      <c r="A4" s="15">
        <v>1</v>
      </c>
      <c r="B4" s="86">
        <v>25000</v>
      </c>
      <c r="C4" s="86">
        <f>SLN(B4,0,5)</f>
        <v>5000</v>
      </c>
      <c r="D4" s="86">
        <f>B4-C4</f>
        <v>20000</v>
      </c>
      <c r="E4" s="84"/>
      <c r="F4" s="15">
        <v>1</v>
      </c>
      <c r="G4" s="86">
        <v>25000</v>
      </c>
      <c r="H4" s="86">
        <f>DDB(G4,1,5,1,1.5)</f>
        <v>7500</v>
      </c>
      <c r="I4" s="86">
        <f>G4-H4</f>
        <v>17500</v>
      </c>
    </row>
    <row r="5" spans="1:9" ht="14.25" customHeight="1">
      <c r="A5" s="15">
        <v>2</v>
      </c>
      <c r="B5" s="86">
        <f>D4</f>
        <v>20000</v>
      </c>
      <c r="C5" s="86">
        <f>SLN(25000,0,5)</f>
        <v>5000</v>
      </c>
      <c r="D5" s="86">
        <f>B5-C5</f>
        <v>15000</v>
      </c>
      <c r="E5" s="84"/>
      <c r="F5" s="15">
        <v>2</v>
      </c>
      <c r="G5" s="86">
        <f>I4</f>
        <v>17500</v>
      </c>
      <c r="H5" s="86">
        <f>DDB(G5,1,5,1,1.5)</f>
        <v>5250</v>
      </c>
      <c r="I5" s="86">
        <f>G5-H5</f>
        <v>12250</v>
      </c>
    </row>
    <row r="6" spans="1:9" ht="14.25" customHeight="1">
      <c r="A6" s="15">
        <v>3</v>
      </c>
      <c r="B6" s="86">
        <f>D5</f>
        <v>15000</v>
      </c>
      <c r="C6" s="86">
        <f>SLN(25000,0,5)</f>
        <v>5000</v>
      </c>
      <c r="D6" s="86">
        <f>B6-C6</f>
        <v>10000</v>
      </c>
      <c r="E6" s="84"/>
      <c r="F6" s="15">
        <v>3</v>
      </c>
      <c r="G6" s="86">
        <f>I5</f>
        <v>12250</v>
      </c>
      <c r="H6" s="86">
        <f>DDB(G6,1,5,1,1.5)</f>
        <v>3675</v>
      </c>
      <c r="I6" s="86">
        <f>G6-H6</f>
        <v>8575</v>
      </c>
    </row>
    <row r="7" spans="1:9" ht="14.25" customHeight="1">
      <c r="A7" s="15">
        <v>4</v>
      </c>
      <c r="B7" s="86">
        <f>D6</f>
        <v>10000</v>
      </c>
      <c r="C7" s="86">
        <f>SLN(25000,0,5)</f>
        <v>5000</v>
      </c>
      <c r="D7" s="86">
        <f>B7-C7</f>
        <v>5000</v>
      </c>
      <c r="E7" s="84"/>
      <c r="F7" s="15">
        <v>4</v>
      </c>
      <c r="G7" s="86">
        <f>I6</f>
        <v>8575</v>
      </c>
      <c r="H7" s="86">
        <f>DDB(G7,1,5,1,1.5)</f>
        <v>2572.5</v>
      </c>
      <c r="I7" s="86">
        <f>G7-H7</f>
        <v>6002.5</v>
      </c>
    </row>
    <row r="8" spans="1:9" ht="14.25" customHeight="1">
      <c r="A8" s="15">
        <v>5</v>
      </c>
      <c r="B8" s="86">
        <f>D7</f>
        <v>5000</v>
      </c>
      <c r="C8" s="86">
        <f>SLN(25000,0,5)</f>
        <v>5000</v>
      </c>
      <c r="D8" s="86">
        <f>B8-C8</f>
        <v>0</v>
      </c>
      <c r="E8" s="84"/>
      <c r="F8" s="15">
        <v>5</v>
      </c>
      <c r="G8" s="86">
        <f>I7</f>
        <v>6002.5</v>
      </c>
      <c r="H8" s="86">
        <f>DDB(G8,1,5,1,1.5)</f>
        <v>1800.75</v>
      </c>
      <c r="I8" s="86">
        <f>G8-H8</f>
        <v>4201.75</v>
      </c>
    </row>
    <row r="9" spans="1:9" ht="10.5" customHeight="1">
      <c r="A9" s="84"/>
      <c r="B9" s="84"/>
      <c r="C9" s="84"/>
      <c r="D9" s="84"/>
      <c r="E9" s="84"/>
      <c r="F9" s="84"/>
      <c r="G9" s="84"/>
      <c r="H9" s="84"/>
      <c r="I9" s="84"/>
    </row>
    <row r="12" spans="2:9" ht="12.75">
      <c r="B12" s="252" t="s">
        <v>501</v>
      </c>
      <c r="C12" s="261"/>
      <c r="D12" s="261"/>
      <c r="F12" s="252" t="s">
        <v>508</v>
      </c>
      <c r="G12" s="261"/>
      <c r="H12" s="261"/>
      <c r="I12" s="261"/>
    </row>
    <row r="13" spans="2:9" ht="12.75">
      <c r="B13" s="261" t="s">
        <v>502</v>
      </c>
      <c r="C13" s="261"/>
      <c r="D13" s="261"/>
      <c r="F13" s="261" t="s">
        <v>509</v>
      </c>
      <c r="G13" s="261"/>
      <c r="H13" s="261"/>
      <c r="I13" s="261"/>
    </row>
    <row r="14" spans="2:9" ht="12.75">
      <c r="B14" s="261"/>
      <c r="C14" s="261"/>
      <c r="D14" s="261"/>
      <c r="F14" s="261"/>
      <c r="G14" s="261"/>
      <c r="H14" s="261"/>
      <c r="I14" s="261"/>
    </row>
    <row r="15" spans="2:9" ht="12.75">
      <c r="B15" s="252" t="s">
        <v>503</v>
      </c>
      <c r="C15" s="261"/>
      <c r="D15" s="261"/>
      <c r="F15" s="252" t="s">
        <v>503</v>
      </c>
      <c r="G15" s="261"/>
      <c r="H15" s="261"/>
      <c r="I15" s="261"/>
    </row>
    <row r="16" spans="2:9" ht="12.75">
      <c r="B16" s="262" t="s">
        <v>504</v>
      </c>
      <c r="C16" s="261"/>
      <c r="D16" s="261"/>
      <c r="F16" s="262" t="s">
        <v>510</v>
      </c>
      <c r="G16" s="261"/>
      <c r="H16" s="261"/>
      <c r="I16" s="261"/>
    </row>
    <row r="17" spans="2:9" ht="12.75">
      <c r="B17" s="261"/>
      <c r="C17" s="261"/>
      <c r="D17" s="261"/>
      <c r="F17" s="261"/>
      <c r="G17" s="261"/>
      <c r="H17" s="261"/>
      <c r="I17" s="261"/>
    </row>
    <row r="18" spans="2:9" ht="12.75">
      <c r="B18" s="261" t="s">
        <v>505</v>
      </c>
      <c r="C18" s="263">
        <v>25000</v>
      </c>
      <c r="D18" s="261"/>
      <c r="F18" s="265" t="s">
        <v>505</v>
      </c>
      <c r="G18" s="266"/>
      <c r="H18" s="268">
        <v>25000</v>
      </c>
      <c r="I18" s="266"/>
    </row>
    <row r="19" spans="2:9" ht="12.75">
      <c r="B19" s="261" t="s">
        <v>506</v>
      </c>
      <c r="C19" s="261">
        <v>0</v>
      </c>
      <c r="D19" s="261"/>
      <c r="F19" s="252" t="s">
        <v>506</v>
      </c>
      <c r="G19" s="261"/>
      <c r="H19" s="261">
        <v>1</v>
      </c>
      <c r="I19" s="261"/>
    </row>
    <row r="20" spans="2:9" ht="12.75">
      <c r="B20" s="261" t="s">
        <v>507</v>
      </c>
      <c r="C20" s="261">
        <v>5</v>
      </c>
      <c r="D20" s="261"/>
      <c r="F20" s="265" t="s">
        <v>507</v>
      </c>
      <c r="G20" s="266"/>
      <c r="H20" s="266">
        <v>5</v>
      </c>
      <c r="I20" s="266"/>
    </row>
    <row r="21" spans="2:9" ht="12.75">
      <c r="B21" s="261"/>
      <c r="C21" s="261"/>
      <c r="D21" s="261"/>
      <c r="F21" s="252" t="s">
        <v>511</v>
      </c>
      <c r="G21" s="261"/>
      <c r="H21" s="261">
        <v>1</v>
      </c>
      <c r="I21" s="261"/>
    </row>
    <row r="22" spans="6:9" ht="12.75">
      <c r="F22" s="261"/>
      <c r="G22" s="261"/>
      <c r="H22" s="267" t="s">
        <v>513</v>
      </c>
      <c r="I22" s="261"/>
    </row>
    <row r="23" spans="6:9" ht="12.75">
      <c r="F23" s="265" t="s">
        <v>512</v>
      </c>
      <c r="G23" s="266"/>
      <c r="H23" s="269">
        <v>1.5</v>
      </c>
      <c r="I23" s="266"/>
    </row>
    <row r="24" spans="6:9" ht="12.75">
      <c r="F24" s="266"/>
      <c r="G24" s="266"/>
      <c r="H24" s="266" t="s">
        <v>514</v>
      </c>
      <c r="I24" s="266"/>
    </row>
    <row r="25" spans="6:9" ht="12.75">
      <c r="F25" s="266"/>
      <c r="G25" s="266"/>
      <c r="H25" s="266" t="s">
        <v>515</v>
      </c>
      <c r="I25" s="266"/>
    </row>
    <row r="26" spans="6:9" ht="12.75">
      <c r="F26" s="266"/>
      <c r="G26" s="266"/>
      <c r="H26" s="266" t="s">
        <v>516</v>
      </c>
      <c r="I26" s="266"/>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1:E28"/>
  <sheetViews>
    <sheetView showGridLines="0" zoomScalePageLayoutView="0" workbookViewId="0" topLeftCell="A1">
      <selection activeCell="E36" sqref="E36"/>
    </sheetView>
  </sheetViews>
  <sheetFormatPr defaultColWidth="11.00390625" defaultRowHeight="12.75"/>
  <cols>
    <col min="1" max="1" width="20.75390625" style="15" customWidth="1"/>
    <col min="2" max="2" width="11.00390625" style="15" customWidth="1"/>
    <col min="3" max="3" width="5.875" style="15" customWidth="1"/>
    <col min="4" max="4" width="16.25390625" style="15" customWidth="1"/>
    <col min="5" max="5" width="14.25390625" style="15" customWidth="1"/>
    <col min="6" max="16384" width="11.00390625" style="15" customWidth="1"/>
  </cols>
  <sheetData>
    <row r="1" spans="1:5" ht="18.75" customHeight="1">
      <c r="A1" s="338" t="s">
        <v>105</v>
      </c>
      <c r="B1" s="338"/>
      <c r="C1" s="338"/>
      <c r="D1" s="338"/>
      <c r="E1" s="338"/>
    </row>
    <row r="2" spans="1:5" ht="18.75" customHeight="1">
      <c r="A2" s="126" t="s">
        <v>285</v>
      </c>
      <c r="B2" s="127"/>
      <c r="C2" s="127"/>
      <c r="D2" s="126" t="s">
        <v>286</v>
      </c>
      <c r="E2" s="68"/>
    </row>
    <row r="3" spans="1:5" ht="14.25" customHeight="1">
      <c r="A3" s="128" t="s">
        <v>263</v>
      </c>
      <c r="B3" s="68"/>
      <c r="C3" s="68"/>
      <c r="D3" s="129" t="s">
        <v>288</v>
      </c>
      <c r="E3" s="68"/>
    </row>
    <row r="4" spans="1:5" ht="12.75">
      <c r="A4" s="128" t="s">
        <v>264</v>
      </c>
      <c r="B4" s="68"/>
      <c r="C4" s="68"/>
      <c r="D4" s="129" t="s">
        <v>289</v>
      </c>
      <c r="E4" s="68"/>
    </row>
    <row r="5" spans="1:5" ht="12.75" customHeight="1">
      <c r="A5" s="128" t="s">
        <v>265</v>
      </c>
      <c r="B5" s="68"/>
      <c r="C5" s="68"/>
      <c r="D5" s="129" t="s">
        <v>290</v>
      </c>
      <c r="E5" s="68"/>
    </row>
    <row r="6" spans="1:5" ht="12.75">
      <c r="A6" s="128" t="s">
        <v>266</v>
      </c>
      <c r="B6" s="68"/>
      <c r="C6" s="68"/>
      <c r="D6" s="129" t="s">
        <v>291</v>
      </c>
      <c r="E6" s="68"/>
    </row>
    <row r="7" spans="1:5" ht="12.75">
      <c r="A7" s="128" t="s">
        <v>267</v>
      </c>
      <c r="B7" s="68"/>
      <c r="C7" s="68"/>
      <c r="D7" s="129" t="s">
        <v>292</v>
      </c>
      <c r="E7" s="68"/>
    </row>
    <row r="8" spans="1:5" ht="12.75">
      <c r="A8" s="128" t="s">
        <v>268</v>
      </c>
      <c r="B8" s="68"/>
      <c r="C8" s="68"/>
      <c r="D8" s="129" t="s">
        <v>293</v>
      </c>
      <c r="E8" s="68"/>
    </row>
    <row r="9" spans="1:5" ht="12.75">
      <c r="A9" s="128" t="s">
        <v>276</v>
      </c>
      <c r="B9" s="68"/>
      <c r="C9" s="68"/>
      <c r="D9" s="129" t="s">
        <v>294</v>
      </c>
      <c r="E9" s="68"/>
    </row>
    <row r="10" spans="1:5" ht="12.75">
      <c r="A10" s="68" t="s">
        <v>277</v>
      </c>
      <c r="B10" s="68"/>
      <c r="C10" s="68"/>
      <c r="D10" s="129" t="s">
        <v>295</v>
      </c>
      <c r="E10" s="68"/>
    </row>
    <row r="11" spans="1:5" ht="12.75">
      <c r="A11" s="128" t="s">
        <v>298</v>
      </c>
      <c r="B11" s="68"/>
      <c r="C11" s="68"/>
      <c r="D11" s="129" t="s">
        <v>296</v>
      </c>
      <c r="E11" s="68"/>
    </row>
    <row r="12" spans="1:5" ht="12.75">
      <c r="A12" s="128" t="s">
        <v>301</v>
      </c>
      <c r="B12" s="68"/>
      <c r="C12" s="68"/>
      <c r="D12" s="129" t="s">
        <v>297</v>
      </c>
      <c r="E12" s="68"/>
    </row>
    <row r="13" spans="1:5" ht="12.75">
      <c r="A13" s="59"/>
      <c r="B13" s="59"/>
      <c r="C13" s="59"/>
      <c r="D13" s="125"/>
      <c r="E13" s="59"/>
    </row>
    <row r="14" spans="1:5" ht="12.75">
      <c r="A14" s="59"/>
      <c r="B14" s="59"/>
      <c r="C14" s="59"/>
      <c r="D14" s="125"/>
      <c r="E14" s="59"/>
    </row>
    <row r="15" ht="12.75">
      <c r="D15" s="125"/>
    </row>
    <row r="17" spans="1:4" ht="15">
      <c r="A17" s="272" t="s">
        <v>63</v>
      </c>
      <c r="B17" s="271"/>
      <c r="C17" s="25"/>
      <c r="D17" s="25"/>
    </row>
    <row r="18" spans="1:5" ht="15.75" customHeight="1">
      <c r="A18" s="126" t="s">
        <v>287</v>
      </c>
      <c r="B18" s="126" t="s">
        <v>108</v>
      </c>
      <c r="C18" s="124"/>
      <c r="D18" s="124"/>
      <c r="E18" s="124"/>
    </row>
    <row r="19" spans="1:2" ht="12.75">
      <c r="A19" s="128" t="s">
        <v>125</v>
      </c>
      <c r="B19" s="68" t="s">
        <v>283</v>
      </c>
    </row>
    <row r="20" spans="1:2" ht="12.75">
      <c r="A20" s="128" t="s">
        <v>270</v>
      </c>
      <c r="B20" s="68" t="s">
        <v>284</v>
      </c>
    </row>
    <row r="21" spans="1:2" ht="12.75">
      <c r="A21" s="128" t="s">
        <v>272</v>
      </c>
      <c r="B21" s="68" t="s">
        <v>161</v>
      </c>
    </row>
    <row r="22" spans="1:2" ht="12.75">
      <c r="A22" s="128" t="s">
        <v>274</v>
      </c>
      <c r="B22" s="68" t="s">
        <v>158</v>
      </c>
    </row>
    <row r="23" spans="1:2" ht="12.75">
      <c r="A23" s="128" t="s">
        <v>114</v>
      </c>
      <c r="B23" s="68" t="s">
        <v>118</v>
      </c>
    </row>
    <row r="24" spans="1:2" ht="12.75">
      <c r="A24" s="128" t="s">
        <v>136</v>
      </c>
      <c r="B24" s="68" t="s">
        <v>282</v>
      </c>
    </row>
    <row r="25" spans="1:2" ht="12.75">
      <c r="A25" s="128" t="s">
        <v>278</v>
      </c>
      <c r="B25" s="68" t="s">
        <v>279</v>
      </c>
    </row>
    <row r="26" spans="1:2" ht="12.75">
      <c r="A26" s="128" t="s">
        <v>280</v>
      </c>
      <c r="B26" s="68" t="s">
        <v>281</v>
      </c>
    </row>
    <row r="27" spans="1:2" ht="12.75">
      <c r="A27" s="128" t="s">
        <v>299</v>
      </c>
      <c r="B27" s="68" t="s">
        <v>115</v>
      </c>
    </row>
    <row r="28" spans="1:2" ht="12.75">
      <c r="A28" s="128" t="s">
        <v>302</v>
      </c>
      <c r="B28" s="68" t="s">
        <v>300</v>
      </c>
    </row>
  </sheetData>
  <sheetProtection/>
  <mergeCells count="1">
    <mergeCell ref="A1:E1"/>
  </mergeCells>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6"/>
  </sheetPr>
  <dimension ref="A1:K22"/>
  <sheetViews>
    <sheetView showGridLines="0" zoomScalePageLayoutView="0" workbookViewId="0" topLeftCell="A1">
      <selection activeCell="I11" sqref="I11"/>
    </sheetView>
  </sheetViews>
  <sheetFormatPr defaultColWidth="11.00390625" defaultRowHeight="12.75"/>
  <cols>
    <col min="1" max="1" width="20.75390625" style="57" customWidth="1"/>
    <col min="2" max="2" width="2.50390625" style="57" customWidth="1"/>
    <col min="3" max="3" width="31.375" style="57" customWidth="1"/>
    <col min="4" max="16384" width="11.00390625" style="57" customWidth="1"/>
  </cols>
  <sheetData>
    <row r="1" spans="1:7" ht="14.25">
      <c r="A1" s="339" t="s">
        <v>106</v>
      </c>
      <c r="B1" s="339"/>
      <c r="C1" s="339"/>
      <c r="D1" s="339"/>
      <c r="E1" s="339"/>
      <c r="F1" s="339"/>
      <c r="G1" s="339"/>
    </row>
    <row r="2" ht="14.25">
      <c r="A2" s="221"/>
    </row>
    <row r="3" spans="1:2" ht="14.25">
      <c r="A3" s="222"/>
      <c r="B3" s="223"/>
    </row>
    <row r="4" spans="1:2" ht="14.25">
      <c r="A4" s="224"/>
      <c r="B4" s="224"/>
    </row>
    <row r="5" spans="1:5" ht="14.25">
      <c r="A5" s="28" t="s">
        <v>304</v>
      </c>
      <c r="B5" s="224"/>
      <c r="C5" s="225" t="s">
        <v>303</v>
      </c>
      <c r="D5" s="224"/>
      <c r="E5" s="224"/>
    </row>
    <row r="6" spans="1:5" ht="14.25">
      <c r="A6" s="224" t="s">
        <v>81</v>
      </c>
      <c r="B6" s="224"/>
      <c r="C6" s="224" t="str">
        <f>CONCATENATE("Von ",A6," bis ",A7," sind es genau ",A8," km.")</f>
        <v>Von Offenbach bis Mainz sind es genau 30 km.</v>
      </c>
      <c r="D6" s="224"/>
      <c r="E6" s="224"/>
    </row>
    <row r="7" spans="1:5" ht="14.25">
      <c r="A7" s="224" t="s">
        <v>82</v>
      </c>
      <c r="B7" s="224"/>
      <c r="C7" s="224"/>
      <c r="D7" s="224"/>
      <c r="E7" s="224"/>
    </row>
    <row r="8" spans="1:5" ht="14.25">
      <c r="A8" s="224">
        <v>30</v>
      </c>
      <c r="B8" s="224"/>
      <c r="C8" s="224"/>
      <c r="D8" s="224"/>
      <c r="E8" s="224"/>
    </row>
    <row r="9" spans="1:3" ht="14.25">
      <c r="A9" s="226"/>
      <c r="B9" s="226"/>
      <c r="C9" s="226"/>
    </row>
    <row r="10" spans="1:3" ht="14.25">
      <c r="A10" s="226"/>
      <c r="B10" s="226"/>
      <c r="C10" s="226"/>
    </row>
    <row r="11" spans="1:3" ht="14.25">
      <c r="A11" s="226"/>
      <c r="B11" s="226"/>
      <c r="C11" s="226"/>
    </row>
    <row r="12" spans="1:3" ht="14.25">
      <c r="A12" s="226"/>
      <c r="B12" s="226"/>
      <c r="C12" s="226"/>
    </row>
    <row r="14" spans="1:9" ht="6" customHeight="1">
      <c r="A14" s="273"/>
      <c r="B14" s="273"/>
      <c r="C14" s="273"/>
      <c r="D14" s="273"/>
      <c r="E14" s="273"/>
      <c r="F14" s="273"/>
      <c r="G14" s="273"/>
      <c r="H14" s="273"/>
      <c r="I14" s="273"/>
    </row>
    <row r="15" spans="1:11" ht="14.25">
      <c r="A15" s="224"/>
      <c r="B15" s="224"/>
      <c r="C15" s="224"/>
      <c r="D15" s="224"/>
      <c r="E15" s="224"/>
      <c r="F15" s="224"/>
      <c r="G15" s="224"/>
      <c r="H15" s="224"/>
      <c r="I15" s="224"/>
      <c r="J15" s="224"/>
      <c r="K15" s="224"/>
    </row>
    <row r="16" spans="1:11" ht="14.25">
      <c r="A16" s="28" t="s">
        <v>304</v>
      </c>
      <c r="B16" s="28"/>
      <c r="C16" s="28" t="s">
        <v>303</v>
      </c>
      <c r="D16" s="224"/>
      <c r="E16" s="224"/>
      <c r="F16" s="224"/>
      <c r="G16" s="224"/>
      <c r="H16" s="224"/>
      <c r="I16" s="224"/>
      <c r="J16" s="224"/>
      <c r="K16" s="224"/>
    </row>
    <row r="17" spans="1:11" ht="14.25">
      <c r="A17" s="227" t="s">
        <v>306</v>
      </c>
      <c r="B17" s="224"/>
      <c r="C17" s="224" t="str">
        <f>CONCATENATE("Die Veranstaltung ",A17," beginnt um ",A18," im ",A19," in ",A20,".")</f>
        <v>Die Veranstaltung "Lederwarenmesse" beginnt um 10:30 Uhr im Lederwarenmuseum in Offenbach.</v>
      </c>
      <c r="D17" s="224"/>
      <c r="E17" s="224"/>
      <c r="F17" s="224"/>
      <c r="G17" s="224"/>
      <c r="H17" s="224"/>
      <c r="I17" s="224"/>
      <c r="J17" s="224"/>
      <c r="K17" s="224"/>
    </row>
    <row r="18" spans="1:11" ht="14.25">
      <c r="A18" s="224" t="s">
        <v>305</v>
      </c>
      <c r="B18" s="224"/>
      <c r="C18" s="224"/>
      <c r="D18" s="224"/>
      <c r="E18" s="224"/>
      <c r="F18" s="224"/>
      <c r="G18" s="224"/>
      <c r="H18" s="224"/>
      <c r="I18" s="224"/>
      <c r="J18" s="224"/>
      <c r="K18" s="224"/>
    </row>
    <row r="19" spans="1:11" ht="14.25">
      <c r="A19" s="224" t="s">
        <v>307</v>
      </c>
      <c r="B19" s="224"/>
      <c r="C19" s="224"/>
      <c r="D19" s="224"/>
      <c r="E19" s="224"/>
      <c r="F19" s="224"/>
      <c r="G19" s="224"/>
      <c r="H19" s="224"/>
      <c r="I19" s="224"/>
      <c r="J19" s="224"/>
      <c r="K19" s="224"/>
    </row>
    <row r="20" spans="1:11" ht="14.25">
      <c r="A20" s="224" t="s">
        <v>81</v>
      </c>
      <c r="B20" s="224"/>
      <c r="C20" s="224"/>
      <c r="D20" s="224"/>
      <c r="E20" s="224"/>
      <c r="F20" s="224"/>
      <c r="G20" s="224"/>
      <c r="H20" s="224"/>
      <c r="I20" s="224"/>
      <c r="J20" s="224"/>
      <c r="K20" s="224"/>
    </row>
    <row r="21" spans="1:11" ht="14.25">
      <c r="A21" s="224"/>
      <c r="B21" s="224"/>
      <c r="C21" s="224"/>
      <c r="D21" s="224"/>
      <c r="E21" s="224"/>
      <c r="F21" s="224"/>
      <c r="G21" s="224"/>
      <c r="H21" s="224"/>
      <c r="I21" s="224"/>
      <c r="J21" s="224"/>
      <c r="K21" s="224"/>
    </row>
    <row r="22" spans="1:9" ht="4.5" customHeight="1">
      <c r="A22" s="273"/>
      <c r="B22" s="273"/>
      <c r="C22" s="273"/>
      <c r="D22" s="273"/>
      <c r="E22" s="273"/>
      <c r="F22" s="273"/>
      <c r="G22" s="273"/>
      <c r="H22" s="273"/>
      <c r="I22" s="273"/>
    </row>
  </sheetData>
  <sheetProtection/>
  <mergeCells count="1">
    <mergeCell ref="A1:G1"/>
  </mergeCells>
  <printOptions/>
  <pageMargins left="0.787401575" right="0.787401575" top="0.984251969" bottom="0.984251969" header="0.4921259845" footer="0.492125984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6"/>
  </sheetPr>
  <dimension ref="A1:H24"/>
  <sheetViews>
    <sheetView showGridLines="0" zoomScalePageLayoutView="0" workbookViewId="0" topLeftCell="A1">
      <selection activeCell="J23" sqref="J23"/>
    </sheetView>
  </sheetViews>
  <sheetFormatPr defaultColWidth="11.00390625" defaultRowHeight="12.75"/>
  <cols>
    <col min="2" max="2" width="16.625" style="0" customWidth="1"/>
    <col min="3" max="3" width="3.625" style="0" customWidth="1"/>
    <col min="4" max="4" width="22.25390625" style="0" customWidth="1"/>
    <col min="5" max="5" width="6.875" style="0" customWidth="1"/>
    <col min="6" max="6" width="14.125" style="0" customWidth="1"/>
    <col min="7" max="7" width="22.25390625" style="0" customWidth="1"/>
    <col min="8" max="8" width="15.25390625" style="0" customWidth="1"/>
  </cols>
  <sheetData>
    <row r="1" spans="1:8" ht="15">
      <c r="A1" s="258" t="s">
        <v>308</v>
      </c>
      <c r="B1" s="274"/>
      <c r="C1" s="15"/>
      <c r="D1" s="15"/>
      <c r="E1" s="15"/>
      <c r="F1" s="15"/>
      <c r="G1" s="15"/>
      <c r="H1" s="15"/>
    </row>
    <row r="2" spans="1:8" ht="12.75">
      <c r="A2" s="15"/>
      <c r="B2" s="15"/>
      <c r="C2" s="15"/>
      <c r="D2" s="15"/>
      <c r="E2" s="15"/>
      <c r="F2" s="15"/>
      <c r="G2" s="15"/>
      <c r="H2" s="23"/>
    </row>
    <row r="3" spans="1:8" ht="16.5" customHeight="1">
      <c r="A3" s="85" t="s">
        <v>309</v>
      </c>
      <c r="B3" s="84"/>
      <c r="C3" s="15"/>
      <c r="D3" s="132" t="s">
        <v>311</v>
      </c>
      <c r="E3" s="15"/>
      <c r="F3" s="340" t="s">
        <v>63</v>
      </c>
      <c r="G3" s="340"/>
      <c r="H3" s="340"/>
    </row>
    <row r="4" spans="1:8" ht="12.75">
      <c r="A4" s="123" t="s">
        <v>125</v>
      </c>
      <c r="B4" s="15" t="s">
        <v>269</v>
      </c>
      <c r="C4" s="15"/>
      <c r="D4" s="68"/>
      <c r="E4" s="15"/>
      <c r="F4" s="15" t="str">
        <f>CONCATENATE(A4&amp;", "&amp;B4)</f>
        <v>Meier,  Anton</v>
      </c>
      <c r="G4" s="15"/>
      <c r="H4" s="130" t="s">
        <v>314</v>
      </c>
    </row>
    <row r="5" spans="1:8" ht="12.75">
      <c r="A5" s="123" t="s">
        <v>270</v>
      </c>
      <c r="B5" s="15" t="s">
        <v>271</v>
      </c>
      <c r="C5" s="15"/>
      <c r="D5" s="68"/>
      <c r="E5" s="15"/>
      <c r="F5" s="15" t="str">
        <f>CONCATENATE(A5&amp;", "&amp;B5)</f>
        <v>Müller,  Eva</v>
      </c>
      <c r="G5" s="15"/>
      <c r="H5" s="130" t="s">
        <v>315</v>
      </c>
    </row>
    <row r="6" spans="1:8" ht="12.75">
      <c r="A6" s="123" t="s">
        <v>272</v>
      </c>
      <c r="B6" s="15" t="s">
        <v>273</v>
      </c>
      <c r="C6" s="15"/>
      <c r="D6" s="68"/>
      <c r="E6" s="15"/>
      <c r="F6" s="15" t="str">
        <f>CONCATENATE(A6&amp;", "&amp;B6)</f>
        <v>Walter,  Egon</v>
      </c>
      <c r="G6" s="15"/>
      <c r="H6" s="130" t="s">
        <v>316</v>
      </c>
    </row>
    <row r="7" spans="1:8" ht="12.75">
      <c r="A7" s="123" t="s">
        <v>274</v>
      </c>
      <c r="B7" s="15" t="s">
        <v>275</v>
      </c>
      <c r="C7" s="15"/>
      <c r="D7" s="68"/>
      <c r="E7" s="15"/>
      <c r="F7" s="15" t="str">
        <f>CONCATENATE(A7&amp;", "&amp;B7)</f>
        <v>Hoffmann,  Frank</v>
      </c>
      <c r="G7" s="15"/>
      <c r="H7" s="130" t="s">
        <v>317</v>
      </c>
    </row>
    <row r="8" spans="1:8" ht="12.75">
      <c r="A8" s="123"/>
      <c r="B8" s="15"/>
      <c r="C8" s="15"/>
      <c r="D8" s="59"/>
      <c r="E8" s="15"/>
      <c r="F8" s="15"/>
      <c r="G8" s="15"/>
      <c r="H8" s="130"/>
    </row>
    <row r="9" spans="1:8" ht="12.75">
      <c r="A9" s="123"/>
      <c r="B9" s="15"/>
      <c r="C9" s="15"/>
      <c r="D9" s="59"/>
      <c r="E9" s="15"/>
      <c r="F9" s="15"/>
      <c r="G9" s="15"/>
      <c r="H9" s="130"/>
    </row>
    <row r="10" spans="1:8" ht="12.75">
      <c r="A10" s="123"/>
      <c r="B10" s="15"/>
      <c r="C10" s="15"/>
      <c r="D10" s="15"/>
      <c r="E10" s="15"/>
      <c r="F10" s="15"/>
      <c r="G10" s="15"/>
      <c r="H10" s="15"/>
    </row>
    <row r="11" spans="1:5" ht="12.75">
      <c r="A11" s="340" t="s">
        <v>310</v>
      </c>
      <c r="B11" s="340"/>
      <c r="C11" s="340"/>
      <c r="D11" s="15"/>
      <c r="E11" s="15"/>
    </row>
    <row r="12" spans="1:6" ht="12.75">
      <c r="A12" s="130" t="s">
        <v>488</v>
      </c>
      <c r="B12" s="15"/>
      <c r="C12" s="15"/>
      <c r="D12" s="15"/>
      <c r="E12" s="130"/>
      <c r="F12" s="15"/>
    </row>
    <row r="13" spans="1:8" ht="12.75">
      <c r="A13" s="131"/>
      <c r="B13" s="131"/>
      <c r="C13" s="15"/>
      <c r="D13" s="15"/>
      <c r="E13" s="15"/>
      <c r="F13" s="15"/>
      <c r="G13" s="15"/>
      <c r="H13" s="15"/>
    </row>
    <row r="14" spans="1:8" ht="12.75">
      <c r="A14" s="134" t="s">
        <v>309</v>
      </c>
      <c r="B14" s="135"/>
      <c r="C14" s="15"/>
      <c r="D14" s="133" t="s">
        <v>311</v>
      </c>
      <c r="E14" s="15"/>
      <c r="F14" s="340" t="s">
        <v>63</v>
      </c>
      <c r="G14" s="340"/>
      <c r="H14" s="340"/>
    </row>
    <row r="15" spans="1:8" ht="12.75">
      <c r="A15" s="128" t="s">
        <v>125</v>
      </c>
      <c r="B15" s="68" t="s">
        <v>269</v>
      </c>
      <c r="C15" s="15"/>
      <c r="D15" s="228"/>
      <c r="E15" s="15"/>
      <c r="F15" s="15" t="str">
        <f>CONCATENATE(B15&amp;" "&amp;A15)</f>
        <v> Anton Meier</v>
      </c>
      <c r="G15" s="15"/>
      <c r="H15" s="130" t="s">
        <v>312</v>
      </c>
    </row>
    <row r="16" spans="1:8" ht="12.75">
      <c r="A16" s="128" t="s">
        <v>270</v>
      </c>
      <c r="B16" s="68" t="s">
        <v>271</v>
      </c>
      <c r="C16" s="15"/>
      <c r="D16" s="68"/>
      <c r="E16" s="15"/>
      <c r="F16" s="15" t="str">
        <f>CONCATENATE(B16&amp;" "&amp;A16)</f>
        <v> Eva Müller</v>
      </c>
      <c r="G16" s="15"/>
      <c r="H16" s="130" t="s">
        <v>313</v>
      </c>
    </row>
    <row r="17" spans="1:8" ht="12.75">
      <c r="A17" s="128" t="s">
        <v>272</v>
      </c>
      <c r="B17" s="68" t="s">
        <v>273</v>
      </c>
      <c r="C17" s="15"/>
      <c r="D17" s="68"/>
      <c r="E17" s="15"/>
      <c r="F17" s="15" t="str">
        <f>CONCATENATE(B17&amp;" "&amp;A17)</f>
        <v> Egon Walter</v>
      </c>
      <c r="G17" s="15"/>
      <c r="H17" s="130" t="s">
        <v>489</v>
      </c>
    </row>
    <row r="18" spans="1:8" ht="12.75">
      <c r="A18" s="128" t="s">
        <v>274</v>
      </c>
      <c r="B18" s="68" t="s">
        <v>275</v>
      </c>
      <c r="C18" s="15"/>
      <c r="D18" s="68"/>
      <c r="E18" s="15"/>
      <c r="F18" s="15" t="str">
        <f>CONCATENATE(B18&amp;" "&amp;A18)</f>
        <v> Frank Hoffmann</v>
      </c>
      <c r="G18" s="15"/>
      <c r="H18" s="130" t="s">
        <v>490</v>
      </c>
    </row>
    <row r="19" spans="1:8" ht="12.75">
      <c r="A19" s="15"/>
      <c r="B19" s="15"/>
      <c r="C19" s="15"/>
      <c r="D19" s="15"/>
      <c r="E19" s="15"/>
      <c r="F19" s="15"/>
      <c r="G19" s="15"/>
      <c r="H19" s="15"/>
    </row>
    <row r="20" spans="1:8" ht="12.75">
      <c r="A20" s="15"/>
      <c r="B20" s="15"/>
      <c r="C20" s="15"/>
      <c r="D20" s="15"/>
      <c r="E20" s="15"/>
      <c r="F20" s="15"/>
      <c r="G20" s="15"/>
      <c r="H20" s="15"/>
    </row>
    <row r="21" spans="1:8" ht="12.75">
      <c r="A21" s="15"/>
      <c r="B21" s="15"/>
      <c r="C21" s="15"/>
      <c r="D21" s="15"/>
      <c r="E21" s="15"/>
      <c r="F21" s="15"/>
      <c r="G21" s="15"/>
      <c r="H21" s="15"/>
    </row>
    <row r="22" spans="1:8" ht="12.75">
      <c r="A22" s="15"/>
      <c r="B22" s="15"/>
      <c r="C22" s="15"/>
      <c r="D22" s="15"/>
      <c r="E22" s="15"/>
      <c r="F22" s="15"/>
      <c r="G22" s="15"/>
      <c r="H22" s="15"/>
    </row>
    <row r="23" spans="1:8" ht="12.75">
      <c r="A23" s="15"/>
      <c r="B23" s="15"/>
      <c r="C23" s="15"/>
      <c r="D23" s="15"/>
      <c r="E23" s="15"/>
      <c r="F23" s="15"/>
      <c r="G23" s="15"/>
      <c r="H23" s="15"/>
    </row>
    <row r="24" spans="1:8" ht="12.75">
      <c r="A24" s="15"/>
      <c r="B24" s="15"/>
      <c r="C24" s="15"/>
      <c r="D24" s="15"/>
      <c r="E24" s="15"/>
      <c r="F24" s="15"/>
      <c r="G24" s="15"/>
      <c r="H24" s="15"/>
    </row>
  </sheetData>
  <sheetProtection/>
  <mergeCells count="3">
    <mergeCell ref="F3:H3"/>
    <mergeCell ref="A11:C11"/>
    <mergeCell ref="F14:H14"/>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53"/>
  </sheetPr>
  <dimension ref="A1:L41"/>
  <sheetViews>
    <sheetView showGridLines="0" zoomScalePageLayoutView="0" workbookViewId="0" topLeftCell="A1">
      <selection activeCell="H24" sqref="H24"/>
    </sheetView>
  </sheetViews>
  <sheetFormatPr defaultColWidth="11.00390625" defaultRowHeight="12.75"/>
  <cols>
    <col min="1" max="1" width="19.625" style="0" customWidth="1"/>
    <col min="4" max="4" width="13.75390625" style="0" customWidth="1"/>
  </cols>
  <sheetData>
    <row r="1" spans="1:6" ht="15">
      <c r="A1" s="337" t="s">
        <v>195</v>
      </c>
      <c r="B1" s="337"/>
      <c r="C1" s="337"/>
      <c r="D1" s="337"/>
      <c r="E1" s="337"/>
      <c r="F1" s="337"/>
    </row>
    <row r="3" ht="12.75">
      <c r="A3" t="s">
        <v>254</v>
      </c>
    </row>
    <row r="4" ht="12.75">
      <c r="A4" t="s">
        <v>255</v>
      </c>
    </row>
    <row r="5" ht="12.75">
      <c r="A5" t="s">
        <v>256</v>
      </c>
    </row>
    <row r="8" ht="12.75">
      <c r="A8" s="17"/>
    </row>
    <row r="9" ht="12.75">
      <c r="A9" s="117"/>
    </row>
    <row r="10" ht="12.75">
      <c r="A10" s="117"/>
    </row>
    <row r="11" ht="12.75">
      <c r="A11" s="117"/>
    </row>
    <row r="12" ht="12.75">
      <c r="A12" s="117"/>
    </row>
    <row r="13" ht="12.75">
      <c r="A13" s="117"/>
    </row>
    <row r="14" ht="12.75">
      <c r="A14" s="117"/>
    </row>
    <row r="15" ht="12.75">
      <c r="A15" s="117"/>
    </row>
    <row r="16" ht="12.75">
      <c r="A16" s="117"/>
    </row>
    <row r="17" ht="12.75">
      <c r="A17" s="17" t="s">
        <v>261</v>
      </c>
    </row>
    <row r="18" ht="12.75">
      <c r="A18" s="314" t="s">
        <v>618</v>
      </c>
    </row>
    <row r="19" ht="12.75">
      <c r="A19" t="s">
        <v>262</v>
      </c>
    </row>
    <row r="21" ht="12.75">
      <c r="A21" s="314"/>
    </row>
    <row r="23" spans="1:7" ht="12.75">
      <c r="A23" s="17" t="s">
        <v>257</v>
      </c>
      <c r="G23" s="17"/>
    </row>
    <row r="24" spans="1:7" ht="12.75">
      <c r="A24" s="17"/>
      <c r="G24" s="117" t="s">
        <v>260</v>
      </c>
    </row>
    <row r="25" spans="1:7" ht="12.75">
      <c r="A25" s="250" t="s">
        <v>258</v>
      </c>
      <c r="B25" s="251"/>
      <c r="G25" s="117"/>
    </row>
    <row r="26" spans="1:7" ht="12.75">
      <c r="A26" s="118" t="s">
        <v>39</v>
      </c>
      <c r="B26" s="119">
        <v>500</v>
      </c>
      <c r="D26" t="s">
        <v>491</v>
      </c>
      <c r="G26" s="117"/>
    </row>
    <row r="27" spans="1:4" ht="12.75">
      <c r="A27" s="118" t="s">
        <v>1</v>
      </c>
      <c r="B27" s="119">
        <v>600</v>
      </c>
      <c r="D27" t="s">
        <v>492</v>
      </c>
    </row>
    <row r="28" spans="1:2" ht="12.75">
      <c r="A28" s="118" t="s">
        <v>259</v>
      </c>
      <c r="B28" s="217"/>
    </row>
    <row r="30" spans="3:7" ht="12.75">
      <c r="C30" s="70"/>
      <c r="D30" s="70"/>
      <c r="E30" s="70"/>
      <c r="F30" s="70"/>
      <c r="G30" s="70"/>
    </row>
    <row r="31" spans="1:7" ht="12.75">
      <c r="A31" s="140"/>
      <c r="B31" s="178"/>
      <c r="C31" s="70"/>
      <c r="D31" s="72"/>
      <c r="E31" s="72"/>
      <c r="F31" s="72"/>
      <c r="G31" s="70"/>
    </row>
    <row r="32" spans="1:7" ht="12.75">
      <c r="A32" s="140"/>
      <c r="B32" s="178"/>
      <c r="C32" s="70"/>
      <c r="D32" s="121"/>
      <c r="E32" s="121"/>
      <c r="F32" s="70"/>
      <c r="G32" s="70"/>
    </row>
    <row r="33" spans="1:7" ht="12.75">
      <c r="A33" s="140"/>
      <c r="B33" s="178"/>
      <c r="C33" s="70"/>
      <c r="D33" s="121"/>
      <c r="E33" s="121"/>
      <c r="F33" s="70"/>
      <c r="G33" s="70"/>
    </row>
    <row r="34" spans="1:7" ht="12.75">
      <c r="A34" s="140"/>
      <c r="B34" s="178"/>
      <c r="C34" s="70"/>
      <c r="D34" s="121"/>
      <c r="E34" s="121"/>
      <c r="F34" s="70"/>
      <c r="G34" s="70"/>
    </row>
    <row r="35" spans="1:7" ht="12.75">
      <c r="A35" s="140"/>
      <c r="B35" s="179"/>
      <c r="C35" s="70"/>
      <c r="D35" s="121"/>
      <c r="E35" s="121"/>
      <c r="F35" s="70"/>
      <c r="G35" s="70"/>
    </row>
    <row r="36" spans="1:7" ht="12.75">
      <c r="A36" s="140"/>
      <c r="B36" s="178"/>
      <c r="C36" s="70"/>
      <c r="D36" s="121"/>
      <c r="E36" s="121"/>
      <c r="F36" s="70"/>
      <c r="G36" s="70"/>
    </row>
    <row r="37" spans="1:7" ht="12.75">
      <c r="A37" s="140"/>
      <c r="B37" s="178"/>
      <c r="C37" s="70"/>
      <c r="D37" s="70"/>
      <c r="E37" s="70"/>
      <c r="F37" s="70"/>
      <c r="G37" s="70"/>
    </row>
    <row r="38" spans="1:12" ht="14.25">
      <c r="A38" s="140"/>
      <c r="B38" s="178"/>
      <c r="L38" s="57"/>
    </row>
    <row r="39" spans="1:12" ht="12.75">
      <c r="A39" s="140"/>
      <c r="B39" s="178"/>
      <c r="L39" s="72"/>
    </row>
    <row r="40" spans="1:12" ht="12.75">
      <c r="A40" s="140"/>
      <c r="B40" s="140"/>
      <c r="L40" s="70"/>
    </row>
    <row r="41" ht="12.75">
      <c r="L41" s="70"/>
    </row>
  </sheetData>
  <sheetProtection/>
  <mergeCells count="1">
    <mergeCell ref="A1:F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53"/>
  </sheetPr>
  <dimension ref="A1:J35"/>
  <sheetViews>
    <sheetView showGridLines="0" zoomScalePageLayoutView="0" workbookViewId="0" topLeftCell="A1">
      <selection activeCell="I33" sqref="I33"/>
    </sheetView>
  </sheetViews>
  <sheetFormatPr defaultColWidth="11.00390625" defaultRowHeight="12.75"/>
  <cols>
    <col min="1" max="1" width="12.375" style="0" customWidth="1"/>
    <col min="2" max="2" width="8.625" style="0" customWidth="1"/>
    <col min="3" max="3" width="14.00390625" style="0" customWidth="1"/>
    <col min="4" max="4" width="18.125" style="0" customWidth="1"/>
    <col min="5" max="5" width="17.625" style="0" customWidth="1"/>
    <col min="6" max="6" width="5.25390625" style="0" customWidth="1"/>
    <col min="10" max="10" width="12.00390625" style="0" customWidth="1"/>
  </cols>
  <sheetData>
    <row r="1" spans="1:5" ht="19.5" customHeight="1">
      <c r="A1" s="337" t="s">
        <v>409</v>
      </c>
      <c r="B1" s="337"/>
      <c r="C1" s="337"/>
      <c r="D1" s="337"/>
      <c r="E1" s="337"/>
    </row>
    <row r="3" spans="1:5" ht="12.75">
      <c r="A3" s="252" t="s">
        <v>617</v>
      </c>
      <c r="B3" s="275"/>
      <c r="C3" s="275"/>
      <c r="D3" s="275"/>
      <c r="E3" s="275"/>
    </row>
    <row r="5" spans="1:5" ht="12.75">
      <c r="A5" s="62"/>
      <c r="B5" s="20" t="s">
        <v>51</v>
      </c>
      <c r="C5" s="20" t="s">
        <v>48</v>
      </c>
      <c r="D5" s="20" t="s">
        <v>49</v>
      </c>
      <c r="E5" s="20" t="s">
        <v>41</v>
      </c>
    </row>
    <row r="6" spans="1:5" ht="12.75">
      <c r="A6" s="68" t="s">
        <v>377</v>
      </c>
      <c r="B6" s="62">
        <v>125</v>
      </c>
      <c r="C6" s="168">
        <v>60</v>
      </c>
      <c r="D6" s="168"/>
      <c r="E6" s="169"/>
    </row>
    <row r="7" spans="1:7" ht="12.75">
      <c r="A7" s="68" t="s">
        <v>378</v>
      </c>
      <c r="B7" s="62">
        <v>275</v>
      </c>
      <c r="C7" s="168">
        <v>50.5</v>
      </c>
      <c r="D7" s="168"/>
      <c r="E7" s="169"/>
      <c r="G7" s="314" t="s">
        <v>616</v>
      </c>
    </row>
    <row r="8" spans="1:5" ht="12.75">
      <c r="A8" s="68" t="s">
        <v>379</v>
      </c>
      <c r="B8" s="62">
        <v>310</v>
      </c>
      <c r="C8" s="168">
        <v>45</v>
      </c>
      <c r="D8" s="168"/>
      <c r="E8" s="169"/>
    </row>
    <row r="9" spans="1:5" ht="12.75">
      <c r="A9" s="68" t="s">
        <v>493</v>
      </c>
      <c r="B9" s="62">
        <v>290</v>
      </c>
      <c r="C9" s="168">
        <v>52.5</v>
      </c>
      <c r="D9" s="168"/>
      <c r="E9" s="169"/>
    </row>
    <row r="10" spans="1:5" s="17" customFormat="1" ht="12.75">
      <c r="A10" s="20" t="s">
        <v>380</v>
      </c>
      <c r="B10" s="20"/>
      <c r="C10" s="20"/>
      <c r="D10" s="19"/>
      <c r="E10" s="170"/>
    </row>
    <row r="11" spans="1:5" ht="12.75">
      <c r="A11" s="68" t="s">
        <v>496</v>
      </c>
      <c r="B11" s="62"/>
      <c r="C11" s="62"/>
      <c r="D11" s="62"/>
      <c r="E11" s="20">
        <v>5</v>
      </c>
    </row>
    <row r="12" spans="1:5" ht="12.75">
      <c r="A12" s="59"/>
      <c r="B12" s="140"/>
      <c r="C12" s="140"/>
      <c r="D12" s="140"/>
      <c r="E12" s="171"/>
    </row>
    <row r="13" ht="12.75">
      <c r="A13" s="15"/>
    </row>
    <row r="14" spans="1:7" ht="12" customHeight="1">
      <c r="A14" s="252" t="s">
        <v>381</v>
      </c>
      <c r="B14" s="275"/>
      <c r="C14" s="275"/>
      <c r="D14" s="275"/>
      <c r="E14" s="275"/>
      <c r="G14" s="277" t="s">
        <v>413</v>
      </c>
    </row>
    <row r="15" ht="12.75">
      <c r="A15" s="15"/>
    </row>
    <row r="16" spans="1:10" ht="12.75">
      <c r="A16" s="68"/>
      <c r="B16" s="20" t="s">
        <v>51</v>
      </c>
      <c r="C16" s="20" t="s">
        <v>48</v>
      </c>
      <c r="D16" s="20" t="s">
        <v>49</v>
      </c>
      <c r="E16" s="20" t="s">
        <v>41</v>
      </c>
      <c r="F16" s="140"/>
      <c r="G16" s="276" t="s">
        <v>417</v>
      </c>
      <c r="H16" s="275"/>
      <c r="I16" s="275"/>
      <c r="J16" s="275"/>
    </row>
    <row r="17" spans="1:10" ht="12.75">
      <c r="A17" s="68" t="s">
        <v>377</v>
      </c>
      <c r="B17" s="62">
        <v>125</v>
      </c>
      <c r="C17" s="168">
        <v>60</v>
      </c>
      <c r="D17" s="168"/>
      <c r="E17" s="169"/>
      <c r="G17" s="275" t="s">
        <v>416</v>
      </c>
      <c r="H17" s="275"/>
      <c r="I17" s="275"/>
      <c r="J17" s="275"/>
    </row>
    <row r="18" spans="1:10" ht="12.75">
      <c r="A18" s="68" t="s">
        <v>378</v>
      </c>
      <c r="B18" s="62">
        <v>275</v>
      </c>
      <c r="C18" s="168">
        <v>50.5</v>
      </c>
      <c r="D18" s="168"/>
      <c r="E18" s="169"/>
      <c r="G18" s="275" t="s">
        <v>414</v>
      </c>
      <c r="H18" s="275"/>
      <c r="I18" s="275"/>
      <c r="J18" s="275"/>
    </row>
    <row r="19" spans="1:10" ht="12.75">
      <c r="A19" s="68" t="s">
        <v>379</v>
      </c>
      <c r="B19" s="62">
        <v>310</v>
      </c>
      <c r="C19" s="168">
        <v>45</v>
      </c>
      <c r="D19" s="168"/>
      <c r="E19" s="169"/>
      <c r="G19" s="275" t="s">
        <v>415</v>
      </c>
      <c r="H19" s="275"/>
      <c r="I19" s="275"/>
      <c r="J19" s="275"/>
    </row>
    <row r="20" spans="1:10" ht="12.75">
      <c r="A20" s="68" t="s">
        <v>493</v>
      </c>
      <c r="B20" s="62">
        <v>290</v>
      </c>
      <c r="C20" s="168">
        <v>52.5</v>
      </c>
      <c r="D20" s="168"/>
      <c r="E20" s="169"/>
      <c r="G20" s="320" t="s">
        <v>615</v>
      </c>
      <c r="H20" s="275"/>
      <c r="I20" s="275"/>
      <c r="J20" s="275"/>
    </row>
    <row r="21" spans="1:10" ht="12.75">
      <c r="A21" s="20" t="s">
        <v>380</v>
      </c>
      <c r="B21" s="20"/>
      <c r="C21" s="20"/>
      <c r="D21" s="19"/>
      <c r="E21" s="170"/>
      <c r="J21" s="275"/>
    </row>
    <row r="22" spans="1:5" ht="12.75">
      <c r="A22" s="68" t="s">
        <v>496</v>
      </c>
      <c r="B22" s="62"/>
      <c r="C22" s="62"/>
      <c r="D22" s="62"/>
      <c r="E22" s="229">
        <v>0.05</v>
      </c>
    </row>
    <row r="23" ht="12.75">
      <c r="A23" s="15"/>
    </row>
    <row r="29" spans="1:5" ht="12.75">
      <c r="A29" s="15"/>
      <c r="B29" s="17" t="s">
        <v>51</v>
      </c>
      <c r="C29" s="17" t="s">
        <v>48</v>
      </c>
      <c r="D29" s="17" t="s">
        <v>49</v>
      </c>
      <c r="E29" s="17" t="s">
        <v>41</v>
      </c>
    </row>
    <row r="30" spans="1:5" ht="12.75">
      <c r="A30" s="15" t="s">
        <v>377</v>
      </c>
      <c r="B30">
        <v>125</v>
      </c>
      <c r="C30" s="63">
        <v>60</v>
      </c>
      <c r="D30" s="167" t="s">
        <v>411</v>
      </c>
      <c r="E30" s="165" t="s">
        <v>497</v>
      </c>
    </row>
    <row r="31" spans="1:5" ht="12.75">
      <c r="A31" s="15" t="s">
        <v>378</v>
      </c>
      <c r="B31">
        <v>275</v>
      </c>
      <c r="C31" s="63">
        <v>50.5</v>
      </c>
      <c r="D31" s="167" t="s">
        <v>411</v>
      </c>
      <c r="E31" s="165" t="s">
        <v>497</v>
      </c>
    </row>
    <row r="32" spans="1:5" ht="12.75">
      <c r="A32" s="15" t="s">
        <v>379</v>
      </c>
      <c r="B32">
        <v>310</v>
      </c>
      <c r="C32" s="63">
        <v>45</v>
      </c>
      <c r="D32" s="167" t="s">
        <v>411</v>
      </c>
      <c r="E32" s="165" t="s">
        <v>497</v>
      </c>
    </row>
    <row r="33" spans="1:5" ht="12.75">
      <c r="A33" s="17" t="s">
        <v>380</v>
      </c>
      <c r="B33" s="17"/>
      <c r="C33" s="17"/>
      <c r="D33" s="130" t="s">
        <v>412</v>
      </c>
      <c r="E33" s="166" t="s">
        <v>410</v>
      </c>
    </row>
    <row r="34" spans="1:5" ht="12.75">
      <c r="A34" s="15" t="s">
        <v>498</v>
      </c>
      <c r="E34" s="230">
        <v>0.05</v>
      </c>
    </row>
    <row r="35" ht="12.75">
      <c r="A35" s="15"/>
    </row>
  </sheetData>
  <sheetProtection/>
  <mergeCells count="1">
    <mergeCell ref="A1:E1"/>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moldi</dc:creator>
  <cp:keywords/>
  <dc:description/>
  <cp:lastModifiedBy>sieben</cp:lastModifiedBy>
  <cp:lastPrinted>2010-02-07T00:16:15Z</cp:lastPrinted>
  <dcterms:created xsi:type="dcterms:W3CDTF">2006-02-05T17:40:48Z</dcterms:created>
  <dcterms:modified xsi:type="dcterms:W3CDTF">2011-03-27T12:15:55Z</dcterms:modified>
  <cp:category/>
  <cp:version/>
  <cp:contentType/>
  <cp:contentStatus/>
</cp:coreProperties>
</file>